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Holdrey\Dropbox\Sitio Sao Geraldo\Controle\"/>
    </mc:Choice>
  </mc:AlternateContent>
  <xr:revisionPtr revIDLastSave="0" documentId="12_ncr:500000_{7B955E66-95EE-44F7-8D0C-A8CED3DC686E}" xr6:coauthVersionLast="31" xr6:coauthVersionMax="31" xr10:uidLastSave="{00000000-0000-0000-0000-000000000000}"/>
  <bookViews>
    <workbookView xWindow="0" yWindow="0" windowWidth="19200" windowHeight="6345" tabRatio="947" activeTab="2" xr2:uid="{00000000-000D-0000-FFFF-FFFF00000000}"/>
  </bookViews>
  <sheets>
    <sheet name="Menu" sheetId="78" r:id="rId1"/>
    <sheet name="cria_recria" sheetId="23" r:id="rId2"/>
    <sheet name="coleta_ovos" sheetId="24" r:id="rId3"/>
    <sheet name="viabilidade_negocio" sheetId="68" r:id="rId4"/>
    <sheet name="entrada_animais" sheetId="53" r:id="rId5"/>
    <sheet name="contagem_animais" sheetId="74" r:id="rId6"/>
    <sheet name="producao" sheetId="57" r:id="rId7"/>
    <sheet name="producao_outubro" sheetId="75" r:id="rId8"/>
    <sheet name="producao_novembro" sheetId="76" r:id="rId9"/>
    <sheet name="resumo_chocadeira" sheetId="65" r:id="rId10"/>
    <sheet name="controle_chocadeiras" sheetId="60" r:id="rId11"/>
    <sheet name="formula_racao" sheetId="30" r:id="rId12"/>
    <sheet name="proteina_racao" sheetId="69" r:id="rId13"/>
    <sheet name="custos_variaveis" sheetId="5" r:id="rId14"/>
    <sheet name="cheque_receb" sheetId="77" r:id="rId15"/>
    <sheet name="Banco de Dados" sheetId="7" state="hidden" r:id="rId16"/>
  </sheets>
  <externalReferences>
    <externalReference r:id="rId17"/>
  </externalReferences>
  <definedNames>
    <definedName name="_xlnm.Print_Area" localSheetId="15">'Banco de Dados'!$A$1:$D$52</definedName>
    <definedName name="_xlnm.Print_Area" localSheetId="14">cheque_receb!$D$4:$J$47</definedName>
    <definedName name="_xlnm.Print_Area" localSheetId="2">coleta_ovos!$D$1:$N$36</definedName>
    <definedName name="_xlnm.Print_Area" localSheetId="5">contagem_animais!$D$2:$Q$49</definedName>
    <definedName name="_xlnm.Print_Area" localSheetId="10">controle_chocadeiras!$E$2:$Y$220</definedName>
    <definedName name="_xlnm.Print_Area" localSheetId="1">cria_recria!$D$1:$N$150</definedName>
    <definedName name="_xlnm.Print_Area" localSheetId="13">custos_variaveis!$D$1:$N$130</definedName>
    <definedName name="_xlnm.Print_Area" localSheetId="4">entrada_animais!$D$1:$P$75</definedName>
    <definedName name="_xlnm.Print_Area" localSheetId="11">formula_racao!$D$4:$I$43</definedName>
    <definedName name="_xlnm.Print_Area" localSheetId="6">producao!$D$4:$T$38</definedName>
    <definedName name="_xlnm.Print_Area" localSheetId="8">producao_novembro!$D$4:$T$38</definedName>
    <definedName name="_xlnm.Print_Area" localSheetId="7">producao_outubro!$D$2:$T$39</definedName>
    <definedName name="_xlnm.Print_Area" localSheetId="12">proteina_racao!$D$2:$I$8</definedName>
    <definedName name="_xlnm.Print_Area" localSheetId="9">resumo_chocadeira!$E$2:$I$220</definedName>
    <definedName name="_xlnm.Print_Area" localSheetId="3">viabilidade_negocio!$D$2:$M$97</definedName>
    <definedName name="vendas_ano">'[1]demonstrativo de resultados'!$AA$8</definedName>
  </definedNames>
  <calcPr calcId="162913"/>
  <fileRecoveryPr autoRecover="0"/>
</workbook>
</file>

<file path=xl/calcChain.xml><?xml version="1.0" encoding="utf-8"?>
<calcChain xmlns="http://schemas.openxmlformats.org/spreadsheetml/2006/main">
  <c r="E4" i="68" l="1"/>
  <c r="I8" i="23"/>
  <c r="J8" i="23" s="1"/>
  <c r="E6" i="69" l="1"/>
  <c r="E5" i="69"/>
  <c r="I58" i="30"/>
  <c r="I57" i="30"/>
  <c r="I62" i="30"/>
  <c r="I56" i="30"/>
  <c r="Y220" i="60" l="1"/>
  <c r="X220" i="60"/>
  <c r="W220" i="60"/>
  <c r="V220" i="60"/>
  <c r="U220" i="60"/>
  <c r="T220" i="60"/>
  <c r="S220" i="60"/>
  <c r="R220" i="60"/>
  <c r="Q220" i="60"/>
  <c r="P220" i="60"/>
  <c r="O220" i="60"/>
  <c r="N220" i="60"/>
  <c r="M220" i="60"/>
  <c r="L220" i="60"/>
  <c r="K220" i="60"/>
  <c r="G220" i="60"/>
  <c r="Y216" i="60"/>
  <c r="X216" i="60"/>
  <c r="W216" i="60"/>
  <c r="V216" i="60"/>
  <c r="U216" i="60"/>
  <c r="T216" i="60"/>
  <c r="S216" i="60"/>
  <c r="R216" i="60"/>
  <c r="Q216" i="60"/>
  <c r="P216" i="60"/>
  <c r="O216" i="60"/>
  <c r="N216" i="60"/>
  <c r="M216" i="60"/>
  <c r="L216" i="60"/>
  <c r="K216" i="60"/>
  <c r="G216" i="60"/>
  <c r="Y212" i="60"/>
  <c r="X212" i="60"/>
  <c r="W212" i="60"/>
  <c r="V212" i="60"/>
  <c r="U212" i="60"/>
  <c r="T212" i="60"/>
  <c r="S212" i="60"/>
  <c r="R212" i="60"/>
  <c r="Q212" i="60"/>
  <c r="P212" i="60"/>
  <c r="O212" i="60"/>
  <c r="N212" i="60"/>
  <c r="M212" i="60"/>
  <c r="L212" i="60"/>
  <c r="K212" i="60"/>
  <c r="G212" i="60"/>
  <c r="F216" i="65" s="1"/>
  <c r="Y208" i="60"/>
  <c r="X208" i="60"/>
  <c r="W208" i="60"/>
  <c r="V208" i="60"/>
  <c r="U208" i="60"/>
  <c r="T208" i="60"/>
  <c r="S208" i="60"/>
  <c r="R208" i="60"/>
  <c r="Q208" i="60"/>
  <c r="P208" i="60"/>
  <c r="O208" i="60"/>
  <c r="N208" i="60"/>
  <c r="M208" i="60"/>
  <c r="L208" i="60"/>
  <c r="K208" i="60"/>
  <c r="G208" i="60"/>
  <c r="Y204" i="60"/>
  <c r="X204" i="60"/>
  <c r="W204" i="60"/>
  <c r="V204" i="60"/>
  <c r="U204" i="60"/>
  <c r="T204" i="60"/>
  <c r="S204" i="60"/>
  <c r="R204" i="60"/>
  <c r="Q204" i="60"/>
  <c r="P204" i="60"/>
  <c r="O204" i="60"/>
  <c r="N204" i="60"/>
  <c r="M204" i="60"/>
  <c r="L204" i="60"/>
  <c r="K204" i="60"/>
  <c r="G204" i="60"/>
  <c r="Y200" i="60"/>
  <c r="X200" i="60"/>
  <c r="W200" i="60"/>
  <c r="V200" i="60"/>
  <c r="U200" i="60"/>
  <c r="T200" i="60"/>
  <c r="S200" i="60"/>
  <c r="R200" i="60"/>
  <c r="Q200" i="60"/>
  <c r="P200" i="60"/>
  <c r="O200" i="60"/>
  <c r="N200" i="60"/>
  <c r="M200" i="60"/>
  <c r="L200" i="60"/>
  <c r="K200" i="60"/>
  <c r="G200" i="60"/>
  <c r="Y196" i="60"/>
  <c r="X196" i="60"/>
  <c r="W196" i="60"/>
  <c r="V196" i="60"/>
  <c r="U196" i="60"/>
  <c r="T196" i="60"/>
  <c r="S196" i="60"/>
  <c r="R196" i="60"/>
  <c r="Q196" i="60"/>
  <c r="P196" i="60"/>
  <c r="O196" i="60"/>
  <c r="N196" i="60"/>
  <c r="M196" i="60"/>
  <c r="L196" i="60"/>
  <c r="K196" i="60"/>
  <c r="G196" i="60"/>
  <c r="Y192" i="60"/>
  <c r="X192" i="60"/>
  <c r="W192" i="60"/>
  <c r="V192" i="60"/>
  <c r="U192" i="60"/>
  <c r="T192" i="60"/>
  <c r="S192" i="60"/>
  <c r="R192" i="60"/>
  <c r="Q192" i="60"/>
  <c r="P192" i="60"/>
  <c r="O192" i="60"/>
  <c r="N192" i="60"/>
  <c r="M192" i="60"/>
  <c r="L192" i="60"/>
  <c r="K192" i="60"/>
  <c r="G192" i="60"/>
  <c r="Y188" i="60"/>
  <c r="X188" i="60"/>
  <c r="W188" i="60"/>
  <c r="V188" i="60"/>
  <c r="U188" i="60"/>
  <c r="T188" i="60"/>
  <c r="S188" i="60"/>
  <c r="R188" i="60"/>
  <c r="Q188" i="60"/>
  <c r="P188" i="60"/>
  <c r="O188" i="60"/>
  <c r="N188" i="60"/>
  <c r="M188" i="60"/>
  <c r="L188" i="60"/>
  <c r="K188" i="60"/>
  <c r="G188" i="60"/>
  <c r="Y184" i="60"/>
  <c r="X184" i="60"/>
  <c r="W184" i="60"/>
  <c r="V184" i="60"/>
  <c r="U184" i="60"/>
  <c r="T184" i="60"/>
  <c r="S184" i="60"/>
  <c r="R184" i="60"/>
  <c r="Q184" i="60"/>
  <c r="P184" i="60"/>
  <c r="O184" i="60"/>
  <c r="N184" i="60"/>
  <c r="M184" i="60"/>
  <c r="L184" i="60"/>
  <c r="K184" i="60"/>
  <c r="G184" i="60"/>
  <c r="Y180" i="60"/>
  <c r="X180" i="60"/>
  <c r="W180" i="60"/>
  <c r="V180" i="60"/>
  <c r="U180" i="60"/>
  <c r="T180" i="60"/>
  <c r="S180" i="60"/>
  <c r="R180" i="60"/>
  <c r="Q180" i="60"/>
  <c r="P180" i="60"/>
  <c r="O180" i="60"/>
  <c r="N180" i="60"/>
  <c r="M180" i="60"/>
  <c r="L180" i="60"/>
  <c r="K180" i="60"/>
  <c r="G180" i="60"/>
  <c r="Y176" i="60"/>
  <c r="X176" i="60"/>
  <c r="W176" i="60"/>
  <c r="V176" i="60"/>
  <c r="U176" i="60"/>
  <c r="T176" i="60"/>
  <c r="S176" i="60"/>
  <c r="R176" i="60"/>
  <c r="Q176" i="60"/>
  <c r="P176" i="60"/>
  <c r="O176" i="60"/>
  <c r="N176" i="60"/>
  <c r="M176" i="60"/>
  <c r="L176" i="60"/>
  <c r="K176" i="60"/>
  <c r="G176" i="60"/>
  <c r="Y172" i="60"/>
  <c r="X172" i="60"/>
  <c r="W172" i="60"/>
  <c r="V172" i="60"/>
  <c r="U172" i="60"/>
  <c r="T172" i="60"/>
  <c r="S172" i="60"/>
  <c r="R172" i="60"/>
  <c r="Q172" i="60"/>
  <c r="P172" i="60"/>
  <c r="O172" i="60"/>
  <c r="N172" i="60"/>
  <c r="M172" i="60"/>
  <c r="L172" i="60"/>
  <c r="K172" i="60"/>
  <c r="G172" i="60"/>
  <c r="Y168" i="60"/>
  <c r="X168" i="60"/>
  <c r="W168" i="60"/>
  <c r="V168" i="60"/>
  <c r="U168" i="60"/>
  <c r="T168" i="60"/>
  <c r="S168" i="60"/>
  <c r="R168" i="60"/>
  <c r="Q168" i="60"/>
  <c r="P168" i="60"/>
  <c r="O168" i="60"/>
  <c r="N168" i="60"/>
  <c r="M168" i="60"/>
  <c r="L168" i="60"/>
  <c r="K168" i="60"/>
  <c r="G168" i="60"/>
  <c r="Y164" i="60"/>
  <c r="X164" i="60"/>
  <c r="W164" i="60"/>
  <c r="V164" i="60"/>
  <c r="U164" i="60"/>
  <c r="T164" i="60"/>
  <c r="S164" i="60"/>
  <c r="R164" i="60"/>
  <c r="Q164" i="60"/>
  <c r="P164" i="60"/>
  <c r="O164" i="60"/>
  <c r="N164" i="60"/>
  <c r="M164" i="60"/>
  <c r="L164" i="60"/>
  <c r="K164" i="60"/>
  <c r="G164" i="60"/>
  <c r="Y160" i="60"/>
  <c r="X160" i="60"/>
  <c r="W160" i="60"/>
  <c r="V160" i="60"/>
  <c r="U160" i="60"/>
  <c r="T160" i="60"/>
  <c r="S160" i="60"/>
  <c r="R160" i="60"/>
  <c r="Q160" i="60"/>
  <c r="P160" i="60"/>
  <c r="O160" i="60"/>
  <c r="N160" i="60"/>
  <c r="M160" i="60"/>
  <c r="L160" i="60"/>
  <c r="K160" i="60"/>
  <c r="G160" i="60"/>
  <c r="Y156" i="60"/>
  <c r="X156" i="60"/>
  <c r="W156" i="60"/>
  <c r="V156" i="60"/>
  <c r="U156" i="60"/>
  <c r="T156" i="60"/>
  <c r="S156" i="60"/>
  <c r="R156" i="60"/>
  <c r="Q156" i="60"/>
  <c r="P156" i="60"/>
  <c r="O156" i="60"/>
  <c r="N156" i="60"/>
  <c r="M156" i="60"/>
  <c r="L156" i="60"/>
  <c r="K156" i="60"/>
  <c r="G156" i="60"/>
  <c r="Y152" i="60"/>
  <c r="X152" i="60"/>
  <c r="W152" i="60"/>
  <c r="V152" i="60"/>
  <c r="U152" i="60"/>
  <c r="T152" i="60"/>
  <c r="S152" i="60"/>
  <c r="R152" i="60"/>
  <c r="Q152" i="60"/>
  <c r="P152" i="60"/>
  <c r="O152" i="60"/>
  <c r="N152" i="60"/>
  <c r="M152" i="60"/>
  <c r="L152" i="60"/>
  <c r="K152" i="60"/>
  <c r="G152" i="60"/>
  <c r="Y148" i="60"/>
  <c r="X148" i="60"/>
  <c r="W148" i="60"/>
  <c r="V148" i="60"/>
  <c r="U148" i="60"/>
  <c r="T148" i="60"/>
  <c r="S148" i="60"/>
  <c r="R148" i="60"/>
  <c r="Q148" i="60"/>
  <c r="P148" i="60"/>
  <c r="O148" i="60"/>
  <c r="N148" i="60"/>
  <c r="M148" i="60"/>
  <c r="L148" i="60"/>
  <c r="K148" i="60"/>
  <c r="G148" i="60"/>
  <c r="Y144" i="60"/>
  <c r="X144" i="60"/>
  <c r="W144" i="60"/>
  <c r="V144" i="60"/>
  <c r="U144" i="60"/>
  <c r="T144" i="60"/>
  <c r="S144" i="60"/>
  <c r="R144" i="60"/>
  <c r="Q144" i="60"/>
  <c r="P144" i="60"/>
  <c r="O144" i="60"/>
  <c r="N144" i="60"/>
  <c r="M144" i="60"/>
  <c r="L144" i="60"/>
  <c r="K144" i="60"/>
  <c r="G144" i="60"/>
  <c r="Y140" i="60"/>
  <c r="X140" i="60"/>
  <c r="W140" i="60"/>
  <c r="V140" i="60"/>
  <c r="U140" i="60"/>
  <c r="T140" i="60"/>
  <c r="S140" i="60"/>
  <c r="R140" i="60"/>
  <c r="Q140" i="60"/>
  <c r="P140" i="60"/>
  <c r="O140" i="60"/>
  <c r="N140" i="60"/>
  <c r="M140" i="60"/>
  <c r="L140" i="60"/>
  <c r="K140" i="60"/>
  <c r="G140" i="60"/>
  <c r="Y136" i="60"/>
  <c r="X136" i="60"/>
  <c r="W136" i="60"/>
  <c r="V136" i="60"/>
  <c r="U136" i="60"/>
  <c r="T136" i="60"/>
  <c r="S136" i="60"/>
  <c r="R136" i="60"/>
  <c r="Q136" i="60"/>
  <c r="P136" i="60"/>
  <c r="O136" i="60"/>
  <c r="N136" i="60"/>
  <c r="M136" i="60"/>
  <c r="L136" i="60"/>
  <c r="K136" i="60"/>
  <c r="G136" i="60"/>
  <c r="Y132" i="60"/>
  <c r="X132" i="60"/>
  <c r="W132" i="60"/>
  <c r="V132" i="60"/>
  <c r="U132" i="60"/>
  <c r="T132" i="60"/>
  <c r="S132" i="60"/>
  <c r="R132" i="60"/>
  <c r="Q132" i="60"/>
  <c r="P132" i="60"/>
  <c r="O132" i="60"/>
  <c r="N132" i="60"/>
  <c r="M132" i="60"/>
  <c r="L132" i="60"/>
  <c r="K132" i="60"/>
  <c r="G132" i="60"/>
  <c r="Y128" i="60"/>
  <c r="X128" i="60"/>
  <c r="W128" i="60"/>
  <c r="V128" i="60"/>
  <c r="U128" i="60"/>
  <c r="T128" i="60"/>
  <c r="S128" i="60"/>
  <c r="R128" i="60"/>
  <c r="Q128" i="60"/>
  <c r="P128" i="60"/>
  <c r="O128" i="60"/>
  <c r="N128" i="60"/>
  <c r="M128" i="60"/>
  <c r="L128" i="60"/>
  <c r="K128" i="60"/>
  <c r="G128" i="60"/>
  <c r="Y124" i="60"/>
  <c r="X124" i="60"/>
  <c r="W124" i="60"/>
  <c r="V124" i="60"/>
  <c r="U124" i="60"/>
  <c r="T124" i="60"/>
  <c r="S124" i="60"/>
  <c r="R124" i="60"/>
  <c r="Q124" i="60"/>
  <c r="P124" i="60"/>
  <c r="O124" i="60"/>
  <c r="N124" i="60"/>
  <c r="M124" i="60"/>
  <c r="L124" i="60"/>
  <c r="K124" i="60"/>
  <c r="G124" i="60"/>
  <c r="Y120" i="60"/>
  <c r="X120" i="60"/>
  <c r="W120" i="60"/>
  <c r="V120" i="60"/>
  <c r="U120" i="60"/>
  <c r="T120" i="60"/>
  <c r="S120" i="60"/>
  <c r="R120" i="60"/>
  <c r="Q120" i="60"/>
  <c r="P120" i="60"/>
  <c r="O120" i="60"/>
  <c r="N120" i="60"/>
  <c r="M120" i="60"/>
  <c r="L120" i="60"/>
  <c r="K120" i="60"/>
  <c r="G120" i="60"/>
  <c r="Y116" i="60"/>
  <c r="X116" i="60"/>
  <c r="W116" i="60"/>
  <c r="V116" i="60"/>
  <c r="U116" i="60"/>
  <c r="T116" i="60"/>
  <c r="S116" i="60"/>
  <c r="R116" i="60"/>
  <c r="Q116" i="60"/>
  <c r="P116" i="60"/>
  <c r="O116" i="60"/>
  <c r="N116" i="60"/>
  <c r="M116" i="60"/>
  <c r="L116" i="60"/>
  <c r="K116" i="60"/>
  <c r="G116" i="60"/>
  <c r="Y112" i="60"/>
  <c r="X112" i="60"/>
  <c r="W112" i="60"/>
  <c r="V112" i="60"/>
  <c r="U112" i="60"/>
  <c r="T112" i="60"/>
  <c r="S112" i="60"/>
  <c r="R112" i="60"/>
  <c r="Q112" i="60"/>
  <c r="P112" i="60"/>
  <c r="O112" i="60"/>
  <c r="N112" i="60"/>
  <c r="M112" i="60"/>
  <c r="L112" i="60"/>
  <c r="K112" i="60"/>
  <c r="G112" i="60"/>
  <c r="Y108" i="60"/>
  <c r="X108" i="60"/>
  <c r="W108" i="60"/>
  <c r="V108" i="60"/>
  <c r="U108" i="60"/>
  <c r="T108" i="60"/>
  <c r="S108" i="60"/>
  <c r="R108" i="60"/>
  <c r="Q108" i="60"/>
  <c r="P108" i="60"/>
  <c r="O108" i="60"/>
  <c r="N108" i="60"/>
  <c r="M108" i="60"/>
  <c r="L108" i="60"/>
  <c r="K108" i="60"/>
  <c r="G108" i="60"/>
  <c r="Y104" i="60"/>
  <c r="X104" i="60"/>
  <c r="W104" i="60"/>
  <c r="V104" i="60"/>
  <c r="U104" i="60"/>
  <c r="T104" i="60"/>
  <c r="S104" i="60"/>
  <c r="R104" i="60"/>
  <c r="Q104" i="60"/>
  <c r="P104" i="60"/>
  <c r="O104" i="60"/>
  <c r="N104" i="60"/>
  <c r="M104" i="60"/>
  <c r="L104" i="60"/>
  <c r="K104" i="60"/>
  <c r="G104" i="60"/>
  <c r="Y100" i="60"/>
  <c r="X100" i="60"/>
  <c r="W100" i="60"/>
  <c r="V100" i="60"/>
  <c r="U100" i="60"/>
  <c r="T100" i="60"/>
  <c r="S100" i="60"/>
  <c r="R100" i="60"/>
  <c r="Q100" i="60"/>
  <c r="P100" i="60"/>
  <c r="O100" i="60"/>
  <c r="N100" i="60"/>
  <c r="M100" i="60"/>
  <c r="L100" i="60"/>
  <c r="K100" i="60"/>
  <c r="G100" i="60"/>
  <c r="Y96" i="60"/>
  <c r="X96" i="60"/>
  <c r="W96" i="60"/>
  <c r="V96" i="60"/>
  <c r="U96" i="60"/>
  <c r="T96" i="60"/>
  <c r="S96" i="60"/>
  <c r="R96" i="60"/>
  <c r="Q96" i="60"/>
  <c r="P96" i="60"/>
  <c r="O96" i="60"/>
  <c r="N96" i="60"/>
  <c r="M96" i="60"/>
  <c r="L96" i="60"/>
  <c r="K96" i="60"/>
  <c r="G96" i="60"/>
  <c r="Y92" i="60"/>
  <c r="X92" i="60"/>
  <c r="W92" i="60"/>
  <c r="V92" i="60"/>
  <c r="U92" i="60"/>
  <c r="T92" i="60"/>
  <c r="S92" i="60"/>
  <c r="R92" i="60"/>
  <c r="Q92" i="60"/>
  <c r="P92" i="60"/>
  <c r="O92" i="60"/>
  <c r="N92" i="60"/>
  <c r="M92" i="60"/>
  <c r="L92" i="60"/>
  <c r="K92" i="60"/>
  <c r="G92" i="60"/>
  <c r="Y88" i="60"/>
  <c r="X88" i="60"/>
  <c r="W88" i="60"/>
  <c r="V88" i="60"/>
  <c r="U88" i="60"/>
  <c r="T88" i="60"/>
  <c r="S88" i="60"/>
  <c r="R88" i="60"/>
  <c r="Q88" i="60"/>
  <c r="P88" i="60"/>
  <c r="O88" i="60"/>
  <c r="N88" i="60"/>
  <c r="M88" i="60"/>
  <c r="L88" i="60"/>
  <c r="K88" i="60"/>
  <c r="G88" i="60"/>
  <c r="Y84" i="60"/>
  <c r="X84" i="60"/>
  <c r="W84" i="60"/>
  <c r="V84" i="60"/>
  <c r="U84" i="60"/>
  <c r="T84" i="60"/>
  <c r="S84" i="60"/>
  <c r="R84" i="60"/>
  <c r="Q84" i="60"/>
  <c r="P84" i="60"/>
  <c r="O84" i="60"/>
  <c r="N84" i="60"/>
  <c r="M84" i="60"/>
  <c r="L84" i="60"/>
  <c r="K84" i="60"/>
  <c r="G84" i="60"/>
  <c r="Y80" i="60"/>
  <c r="X80" i="60"/>
  <c r="W80" i="60"/>
  <c r="V80" i="60"/>
  <c r="U80" i="60"/>
  <c r="T80" i="60"/>
  <c r="S80" i="60"/>
  <c r="R80" i="60"/>
  <c r="Q80" i="60"/>
  <c r="P80" i="60"/>
  <c r="O80" i="60"/>
  <c r="N80" i="60"/>
  <c r="M80" i="60"/>
  <c r="L80" i="60"/>
  <c r="K80" i="60"/>
  <c r="G80" i="60"/>
  <c r="Y76" i="60"/>
  <c r="X76" i="60"/>
  <c r="W76" i="60"/>
  <c r="V76" i="60"/>
  <c r="U76" i="60"/>
  <c r="T76" i="60"/>
  <c r="S76" i="60"/>
  <c r="R76" i="60"/>
  <c r="Q76" i="60"/>
  <c r="P76" i="60"/>
  <c r="O76" i="60"/>
  <c r="N76" i="60"/>
  <c r="M76" i="60"/>
  <c r="L76" i="60"/>
  <c r="K76" i="60"/>
  <c r="G76" i="60"/>
  <c r="Y72" i="60"/>
  <c r="X72" i="60"/>
  <c r="W72" i="60"/>
  <c r="V72" i="60"/>
  <c r="U72" i="60"/>
  <c r="T72" i="60"/>
  <c r="S72" i="60"/>
  <c r="R72" i="60"/>
  <c r="Q72" i="60"/>
  <c r="P72" i="60"/>
  <c r="O72" i="60"/>
  <c r="N72" i="60"/>
  <c r="M72" i="60"/>
  <c r="L72" i="60"/>
  <c r="K72" i="60"/>
  <c r="G72" i="60"/>
  <c r="Y68" i="60"/>
  <c r="X68" i="60"/>
  <c r="W68" i="60"/>
  <c r="V68" i="60"/>
  <c r="U68" i="60"/>
  <c r="T68" i="60"/>
  <c r="S68" i="60"/>
  <c r="R68" i="60"/>
  <c r="Q68" i="60"/>
  <c r="P68" i="60"/>
  <c r="O68" i="60"/>
  <c r="N68" i="60"/>
  <c r="M68" i="60"/>
  <c r="L68" i="60"/>
  <c r="K68" i="60"/>
  <c r="G68" i="60"/>
  <c r="Y64" i="60"/>
  <c r="X64" i="60"/>
  <c r="W64" i="60"/>
  <c r="V64" i="60"/>
  <c r="U64" i="60"/>
  <c r="T64" i="60"/>
  <c r="S64" i="60"/>
  <c r="R64" i="60"/>
  <c r="Q64" i="60"/>
  <c r="P64" i="60"/>
  <c r="O64" i="60"/>
  <c r="N64" i="60"/>
  <c r="M64" i="60"/>
  <c r="L64" i="60"/>
  <c r="K64" i="60"/>
  <c r="G64" i="60"/>
  <c r="Y60" i="60"/>
  <c r="X60" i="60"/>
  <c r="W60" i="60"/>
  <c r="V60" i="60"/>
  <c r="U60" i="60"/>
  <c r="T60" i="60"/>
  <c r="S60" i="60"/>
  <c r="R60" i="60"/>
  <c r="Q60" i="60"/>
  <c r="P60" i="60"/>
  <c r="O60" i="60"/>
  <c r="N60" i="60"/>
  <c r="M60" i="60"/>
  <c r="L60" i="60"/>
  <c r="K60" i="60"/>
  <c r="G60" i="60"/>
  <c r="Y56" i="60"/>
  <c r="X56" i="60"/>
  <c r="W56" i="60"/>
  <c r="V56" i="60"/>
  <c r="U56" i="60"/>
  <c r="T56" i="60"/>
  <c r="S56" i="60"/>
  <c r="R56" i="60"/>
  <c r="Q56" i="60"/>
  <c r="P56" i="60"/>
  <c r="O56" i="60"/>
  <c r="N56" i="60"/>
  <c r="M56" i="60"/>
  <c r="L56" i="60"/>
  <c r="K56" i="60"/>
  <c r="G56" i="60"/>
  <c r="Y52" i="60"/>
  <c r="X52" i="60"/>
  <c r="W52" i="60"/>
  <c r="V52" i="60"/>
  <c r="U52" i="60"/>
  <c r="T52" i="60"/>
  <c r="S52" i="60"/>
  <c r="R52" i="60"/>
  <c r="Q52" i="60"/>
  <c r="P52" i="60"/>
  <c r="O52" i="60"/>
  <c r="N52" i="60"/>
  <c r="M52" i="60"/>
  <c r="L52" i="60"/>
  <c r="K52" i="60"/>
  <c r="G52" i="60"/>
  <c r="Y48" i="60"/>
  <c r="X48" i="60"/>
  <c r="W48" i="60"/>
  <c r="V48" i="60"/>
  <c r="U48" i="60"/>
  <c r="T48" i="60"/>
  <c r="S48" i="60"/>
  <c r="R48" i="60"/>
  <c r="Q48" i="60"/>
  <c r="P48" i="60"/>
  <c r="O48" i="60"/>
  <c r="N48" i="60"/>
  <c r="M48" i="60"/>
  <c r="L48" i="60"/>
  <c r="K48" i="60"/>
  <c r="G48" i="60"/>
  <c r="Y44" i="60"/>
  <c r="X44" i="60"/>
  <c r="W44" i="60"/>
  <c r="V44" i="60"/>
  <c r="U44" i="60"/>
  <c r="T44" i="60"/>
  <c r="S44" i="60"/>
  <c r="R44" i="60"/>
  <c r="Q44" i="60"/>
  <c r="P44" i="60"/>
  <c r="O44" i="60"/>
  <c r="N44" i="60"/>
  <c r="M44" i="60"/>
  <c r="L44" i="60"/>
  <c r="K44" i="60"/>
  <c r="G44" i="60"/>
  <c r="Y40" i="60"/>
  <c r="X40" i="60"/>
  <c r="W40" i="60"/>
  <c r="V40" i="60"/>
  <c r="U40" i="60"/>
  <c r="T40" i="60"/>
  <c r="S40" i="60"/>
  <c r="R40" i="60"/>
  <c r="Q40" i="60"/>
  <c r="P40" i="60"/>
  <c r="O40" i="60"/>
  <c r="N40" i="60"/>
  <c r="M40" i="60"/>
  <c r="L40" i="60"/>
  <c r="K40" i="60"/>
  <c r="G40" i="60"/>
  <c r="Y36" i="60"/>
  <c r="X36" i="60"/>
  <c r="W36" i="60"/>
  <c r="V36" i="60"/>
  <c r="U36" i="60"/>
  <c r="T36" i="60"/>
  <c r="S36" i="60"/>
  <c r="R36" i="60"/>
  <c r="Q36" i="60"/>
  <c r="P36" i="60"/>
  <c r="O36" i="60"/>
  <c r="N36" i="60"/>
  <c r="M36" i="60"/>
  <c r="L36" i="60"/>
  <c r="K36" i="60"/>
  <c r="G36" i="60"/>
  <c r="Y32" i="60"/>
  <c r="X32" i="60"/>
  <c r="W32" i="60"/>
  <c r="V32" i="60"/>
  <c r="U32" i="60"/>
  <c r="T32" i="60"/>
  <c r="S32" i="60"/>
  <c r="R32" i="60"/>
  <c r="Q32" i="60"/>
  <c r="P32" i="60"/>
  <c r="O32" i="60"/>
  <c r="N32" i="60"/>
  <c r="M32" i="60"/>
  <c r="L32" i="60"/>
  <c r="K32" i="60"/>
  <c r="G32" i="60"/>
  <c r="Y28" i="60"/>
  <c r="X28" i="60"/>
  <c r="W28" i="60"/>
  <c r="V28" i="60"/>
  <c r="U28" i="60"/>
  <c r="T28" i="60"/>
  <c r="S28" i="60"/>
  <c r="R28" i="60"/>
  <c r="Q28" i="60"/>
  <c r="P28" i="60"/>
  <c r="O28" i="60"/>
  <c r="N28" i="60"/>
  <c r="M28" i="60"/>
  <c r="L28" i="60"/>
  <c r="K28" i="60"/>
  <c r="G28" i="60"/>
  <c r="Y24" i="60"/>
  <c r="X24" i="60"/>
  <c r="W24" i="60"/>
  <c r="V24" i="60"/>
  <c r="U24" i="60"/>
  <c r="T24" i="60"/>
  <c r="S24" i="60"/>
  <c r="R24" i="60"/>
  <c r="Q24" i="60"/>
  <c r="P24" i="60"/>
  <c r="O24" i="60"/>
  <c r="N24" i="60"/>
  <c r="M24" i="60"/>
  <c r="L24" i="60"/>
  <c r="K24" i="60"/>
  <c r="G24" i="60"/>
  <c r="Y20" i="60"/>
  <c r="X20" i="60"/>
  <c r="W20" i="60"/>
  <c r="V20" i="60"/>
  <c r="U20" i="60"/>
  <c r="T20" i="60"/>
  <c r="S20" i="60"/>
  <c r="R20" i="60"/>
  <c r="Q20" i="60"/>
  <c r="P20" i="60"/>
  <c r="O20" i="60"/>
  <c r="N20" i="60"/>
  <c r="M20" i="60"/>
  <c r="L20" i="60"/>
  <c r="K20" i="60"/>
  <c r="G20" i="60"/>
  <c r="Y16" i="60"/>
  <c r="X16" i="60"/>
  <c r="W16" i="60"/>
  <c r="V16" i="60"/>
  <c r="U16" i="60"/>
  <c r="T16" i="60"/>
  <c r="S16" i="60"/>
  <c r="R16" i="60"/>
  <c r="Q16" i="60"/>
  <c r="P16" i="60"/>
  <c r="O16" i="60"/>
  <c r="N16" i="60"/>
  <c r="M16" i="60"/>
  <c r="L16" i="60"/>
  <c r="K16" i="60"/>
  <c r="G16" i="60"/>
  <c r="Y12" i="60"/>
  <c r="X12" i="60"/>
  <c r="W12" i="60"/>
  <c r="V12" i="60"/>
  <c r="U12" i="60"/>
  <c r="T12" i="60"/>
  <c r="S12" i="60"/>
  <c r="R12" i="60"/>
  <c r="Q12" i="60"/>
  <c r="P12" i="60"/>
  <c r="O12" i="60"/>
  <c r="N12" i="60"/>
  <c r="M12" i="60"/>
  <c r="L12" i="60"/>
  <c r="K12" i="60"/>
  <c r="G12" i="60"/>
  <c r="X8" i="60"/>
  <c r="W8" i="60"/>
  <c r="V8" i="60"/>
  <c r="U8" i="60"/>
  <c r="T8" i="60"/>
  <c r="S8" i="60"/>
  <c r="R8" i="60"/>
  <c r="Q8" i="60"/>
  <c r="P8" i="60"/>
  <c r="O8" i="60"/>
  <c r="N8" i="60"/>
  <c r="M8" i="60"/>
  <c r="L8" i="60"/>
  <c r="K8" i="60"/>
  <c r="G8" i="60"/>
  <c r="F8" i="65" s="1"/>
  <c r="I55" i="53"/>
  <c r="I56" i="53"/>
  <c r="I57" i="53"/>
  <c r="I58" i="53"/>
  <c r="I59" i="53"/>
  <c r="I60" i="53"/>
  <c r="I61" i="53"/>
  <c r="I62" i="53"/>
  <c r="I63" i="53"/>
  <c r="I64" i="53"/>
  <c r="I65" i="53"/>
  <c r="I66" i="53"/>
  <c r="I67" i="53"/>
  <c r="I68" i="53"/>
  <c r="I69" i="53"/>
  <c r="I70" i="53"/>
  <c r="I71" i="53"/>
  <c r="I72" i="53"/>
  <c r="I73" i="53"/>
  <c r="I74" i="53"/>
  <c r="I75" i="53"/>
  <c r="I6" i="53"/>
  <c r="I7" i="53"/>
  <c r="I8" i="53"/>
  <c r="I9" i="53"/>
  <c r="I10" i="53"/>
  <c r="I11" i="53"/>
  <c r="I12" i="53"/>
  <c r="I13" i="53"/>
  <c r="I14" i="53"/>
  <c r="I15" i="53"/>
  <c r="I16" i="53"/>
  <c r="I17" i="53"/>
  <c r="I18" i="53"/>
  <c r="I19" i="53"/>
  <c r="I20" i="53"/>
  <c r="I21" i="53"/>
  <c r="I22" i="53"/>
  <c r="I23" i="53"/>
  <c r="I24" i="53"/>
  <c r="I25" i="53"/>
  <c r="I26" i="53"/>
  <c r="I27" i="53"/>
  <c r="I28" i="53"/>
  <c r="I29" i="53"/>
  <c r="I30" i="53"/>
  <c r="I31" i="53"/>
  <c r="I32" i="53"/>
  <c r="I33" i="53"/>
  <c r="I34" i="53"/>
  <c r="I35" i="53"/>
  <c r="I36" i="53"/>
  <c r="I37" i="53"/>
  <c r="I38" i="53"/>
  <c r="I39" i="53"/>
  <c r="I40" i="53"/>
  <c r="I41" i="53"/>
  <c r="I42" i="53"/>
  <c r="I43" i="53"/>
  <c r="I44" i="53"/>
  <c r="I45" i="53"/>
  <c r="I46" i="53"/>
  <c r="I47" i="53"/>
  <c r="I48" i="53"/>
  <c r="I49" i="53"/>
  <c r="I50" i="53"/>
  <c r="I51" i="53"/>
  <c r="I52" i="53"/>
  <c r="I53" i="53"/>
  <c r="I54" i="53"/>
  <c r="I5" i="53"/>
  <c r="H6" i="23"/>
  <c r="K4" i="24"/>
  <c r="I4" i="24"/>
  <c r="E4" i="24"/>
  <c r="G4" i="24"/>
  <c r="F220" i="65"/>
  <c r="I219" i="65"/>
  <c r="I218" i="65"/>
  <c r="I217" i="65"/>
  <c r="H217" i="65"/>
  <c r="F217" i="65"/>
  <c r="I215" i="65"/>
  <c r="I214" i="65"/>
  <c r="I213" i="65"/>
  <c r="H213" i="65"/>
  <c r="F213" i="65"/>
  <c r="F212" i="65"/>
  <c r="I211" i="65"/>
  <c r="I210" i="65"/>
  <c r="I209" i="65"/>
  <c r="H209" i="65"/>
  <c r="F209" i="65"/>
  <c r="F208" i="65"/>
  <c r="I207" i="65"/>
  <c r="I206" i="65"/>
  <c r="I205" i="65"/>
  <c r="H205" i="65"/>
  <c r="F205" i="65"/>
  <c r="F204" i="65"/>
  <c r="I203" i="65"/>
  <c r="I202" i="65"/>
  <c r="I201" i="65"/>
  <c r="H201" i="65"/>
  <c r="F201" i="65"/>
  <c r="F200" i="65"/>
  <c r="I199" i="65"/>
  <c r="I198" i="65"/>
  <c r="I197" i="65"/>
  <c r="H197" i="65"/>
  <c r="F197" i="65"/>
  <c r="F196" i="65"/>
  <c r="I195" i="65"/>
  <c r="I194" i="65"/>
  <c r="I193" i="65"/>
  <c r="H193" i="65"/>
  <c r="F193" i="65"/>
  <c r="F192" i="65"/>
  <c r="I191" i="65"/>
  <c r="I190" i="65"/>
  <c r="I189" i="65"/>
  <c r="H189" i="65"/>
  <c r="F189" i="65"/>
  <c r="F188" i="65"/>
  <c r="I187" i="65"/>
  <c r="I186" i="65"/>
  <c r="I185" i="65"/>
  <c r="H185" i="65"/>
  <c r="F185" i="65"/>
  <c r="F184" i="65"/>
  <c r="I183" i="65"/>
  <c r="I182" i="65"/>
  <c r="I181" i="65"/>
  <c r="H181" i="65"/>
  <c r="F181" i="65"/>
  <c r="F180" i="65"/>
  <c r="I179" i="65"/>
  <c r="I178" i="65"/>
  <c r="I177" i="65"/>
  <c r="H177" i="65"/>
  <c r="F177" i="65"/>
  <c r="F176" i="65"/>
  <c r="I175" i="65"/>
  <c r="I174" i="65"/>
  <c r="I173" i="65"/>
  <c r="H173" i="65"/>
  <c r="F173" i="65"/>
  <c r="F172" i="65"/>
  <c r="I171" i="65"/>
  <c r="I170" i="65"/>
  <c r="I169" i="65"/>
  <c r="H169" i="65"/>
  <c r="F169" i="65"/>
  <c r="F168" i="65"/>
  <c r="I167" i="65"/>
  <c r="I166" i="65"/>
  <c r="I165" i="65"/>
  <c r="H165" i="65"/>
  <c r="F165" i="65"/>
  <c r="F164" i="65"/>
  <c r="I163" i="65"/>
  <c r="I162" i="65"/>
  <c r="I161" i="65"/>
  <c r="H161" i="65"/>
  <c r="F161" i="65"/>
  <c r="F160" i="65"/>
  <c r="I159" i="65"/>
  <c r="I158" i="65"/>
  <c r="I157" i="65"/>
  <c r="H157" i="65"/>
  <c r="F157" i="65"/>
  <c r="F156" i="65"/>
  <c r="I155" i="65"/>
  <c r="I154" i="65"/>
  <c r="I153" i="65"/>
  <c r="H153" i="65"/>
  <c r="F153" i="65"/>
  <c r="F152" i="65"/>
  <c r="I151" i="65"/>
  <c r="I150" i="65"/>
  <c r="I149" i="65"/>
  <c r="H149" i="65"/>
  <c r="F149" i="65"/>
  <c r="F148" i="65"/>
  <c r="I147" i="65"/>
  <c r="I146" i="65"/>
  <c r="I145" i="65"/>
  <c r="H145" i="65"/>
  <c r="F145" i="65"/>
  <c r="F144" i="65"/>
  <c r="I143" i="65"/>
  <c r="I142" i="65"/>
  <c r="I141" i="65"/>
  <c r="H141" i="65"/>
  <c r="F141" i="65"/>
  <c r="F140" i="65"/>
  <c r="I139" i="65"/>
  <c r="I138" i="65"/>
  <c r="I137" i="65"/>
  <c r="H137" i="65"/>
  <c r="F137" i="65"/>
  <c r="F136" i="65"/>
  <c r="I135" i="65"/>
  <c r="I134" i="65"/>
  <c r="I133" i="65"/>
  <c r="H133" i="65"/>
  <c r="F133" i="65"/>
  <c r="F132" i="65"/>
  <c r="I131" i="65"/>
  <c r="I130" i="65"/>
  <c r="I129" i="65"/>
  <c r="H129" i="65"/>
  <c r="F129" i="65"/>
  <c r="F128" i="65"/>
  <c r="I127" i="65"/>
  <c r="I126" i="65"/>
  <c r="I125" i="65"/>
  <c r="H125" i="65"/>
  <c r="F125" i="65"/>
  <c r="F124" i="65"/>
  <c r="I123" i="65"/>
  <c r="I122" i="65"/>
  <c r="I121" i="65"/>
  <c r="H121" i="65"/>
  <c r="F121" i="65"/>
  <c r="F120" i="65"/>
  <c r="I119" i="65"/>
  <c r="I118" i="65"/>
  <c r="I117" i="65"/>
  <c r="H117" i="65"/>
  <c r="F117" i="65"/>
  <c r="F116" i="65"/>
  <c r="I115" i="65"/>
  <c r="I114" i="65"/>
  <c r="I113" i="65"/>
  <c r="H113" i="65"/>
  <c r="F113" i="65"/>
  <c r="F112" i="65"/>
  <c r="I111" i="65"/>
  <c r="I110" i="65"/>
  <c r="I109" i="65"/>
  <c r="H109" i="65"/>
  <c r="F109" i="65"/>
  <c r="F108" i="65"/>
  <c r="I107" i="65"/>
  <c r="I106" i="65"/>
  <c r="I105" i="65"/>
  <c r="H105" i="65"/>
  <c r="F105" i="65"/>
  <c r="F104" i="65"/>
  <c r="I103" i="65"/>
  <c r="I102" i="65"/>
  <c r="I101" i="65"/>
  <c r="H101" i="65"/>
  <c r="F101" i="65"/>
  <c r="F100" i="65"/>
  <c r="I99" i="65"/>
  <c r="I98" i="65"/>
  <c r="I97" i="65"/>
  <c r="H97" i="65"/>
  <c r="F97" i="65"/>
  <c r="F96" i="65"/>
  <c r="I95" i="65"/>
  <c r="I94" i="65"/>
  <c r="I93" i="65"/>
  <c r="H93" i="65"/>
  <c r="F93" i="65"/>
  <c r="F92" i="65"/>
  <c r="I91" i="65"/>
  <c r="I90" i="65"/>
  <c r="I89" i="65"/>
  <c r="H89" i="65"/>
  <c r="F89" i="65"/>
  <c r="F88" i="65"/>
  <c r="I87" i="65"/>
  <c r="I86" i="65"/>
  <c r="I85" i="65"/>
  <c r="H85" i="65"/>
  <c r="F85" i="65"/>
  <c r="F84" i="65"/>
  <c r="I83" i="65"/>
  <c r="I82" i="65"/>
  <c r="I81" i="65"/>
  <c r="H81" i="65"/>
  <c r="F81" i="65"/>
  <c r="F80" i="65"/>
  <c r="I79" i="65"/>
  <c r="I78" i="65"/>
  <c r="I77" i="65"/>
  <c r="H77" i="65"/>
  <c r="F77" i="65"/>
  <c r="F76" i="65"/>
  <c r="I75" i="65"/>
  <c r="I74" i="65"/>
  <c r="I73" i="65"/>
  <c r="H73" i="65"/>
  <c r="F73" i="65"/>
  <c r="F72" i="65"/>
  <c r="I71" i="65"/>
  <c r="I70" i="65"/>
  <c r="I69" i="65"/>
  <c r="H69" i="65"/>
  <c r="F69" i="65"/>
  <c r="F68" i="65"/>
  <c r="I67" i="65"/>
  <c r="I66" i="65"/>
  <c r="I65" i="65"/>
  <c r="H65" i="65"/>
  <c r="F65" i="65"/>
  <c r="F64" i="65"/>
  <c r="I63" i="65"/>
  <c r="I62" i="65"/>
  <c r="I61" i="65"/>
  <c r="H61" i="65"/>
  <c r="F61" i="65"/>
  <c r="F60" i="65"/>
  <c r="I59" i="65"/>
  <c r="I58" i="65"/>
  <c r="I57" i="65"/>
  <c r="H57" i="65"/>
  <c r="F57" i="65"/>
  <c r="F56" i="65"/>
  <c r="I55" i="65"/>
  <c r="I54" i="65"/>
  <c r="I53" i="65"/>
  <c r="H53" i="65"/>
  <c r="F53" i="65"/>
  <c r="F52" i="65"/>
  <c r="I51" i="65"/>
  <c r="I50" i="65"/>
  <c r="I49" i="65"/>
  <c r="H49" i="65"/>
  <c r="F49" i="65"/>
  <c r="F48" i="65"/>
  <c r="I47" i="65"/>
  <c r="I46" i="65"/>
  <c r="I45" i="65"/>
  <c r="H45" i="65"/>
  <c r="F45" i="65"/>
  <c r="F44" i="65"/>
  <c r="I43" i="65"/>
  <c r="I42" i="65"/>
  <c r="I41" i="65"/>
  <c r="H41" i="65"/>
  <c r="F41" i="65"/>
  <c r="F40" i="65"/>
  <c r="I39" i="65"/>
  <c r="I38" i="65"/>
  <c r="I37" i="65"/>
  <c r="H37" i="65"/>
  <c r="F37" i="65"/>
  <c r="F36" i="65"/>
  <c r="I35" i="65"/>
  <c r="I34" i="65"/>
  <c r="I33" i="65"/>
  <c r="H33" i="65"/>
  <c r="F33" i="65"/>
  <c r="F32" i="65"/>
  <c r="I31" i="65"/>
  <c r="I30" i="65"/>
  <c r="I29" i="65"/>
  <c r="H29" i="65"/>
  <c r="F29" i="65"/>
  <c r="F28" i="65"/>
  <c r="I27" i="65"/>
  <c r="I26" i="65"/>
  <c r="I25" i="65"/>
  <c r="H25" i="65"/>
  <c r="F25" i="65"/>
  <c r="F24" i="65"/>
  <c r="I23" i="65"/>
  <c r="I22" i="65"/>
  <c r="I21" i="65"/>
  <c r="H21" i="65"/>
  <c r="F21" i="65"/>
  <c r="F20" i="65"/>
  <c r="I19" i="65"/>
  <c r="I18" i="65"/>
  <c r="I17" i="65"/>
  <c r="H17" i="65"/>
  <c r="F17" i="65"/>
  <c r="F16" i="65"/>
  <c r="I15" i="65"/>
  <c r="I14" i="65"/>
  <c r="I13" i="65"/>
  <c r="H13" i="65"/>
  <c r="F13" i="65"/>
  <c r="F12" i="65"/>
  <c r="I11" i="65"/>
  <c r="I10" i="65"/>
  <c r="I9" i="65"/>
  <c r="H9" i="65"/>
  <c r="F9" i="65"/>
  <c r="H5" i="65"/>
  <c r="I220" i="65" l="1"/>
  <c r="G220" i="65" s="1"/>
  <c r="I84" i="65"/>
  <c r="G84" i="65" s="1"/>
  <c r="I88" i="65"/>
  <c r="G88" i="65" s="1"/>
  <c r="I92" i="65"/>
  <c r="G92" i="65" s="1"/>
  <c r="I96" i="65"/>
  <c r="G96" i="65" s="1"/>
  <c r="I100" i="65"/>
  <c r="G100" i="65" s="1"/>
  <c r="I104" i="65"/>
  <c r="G104" i="65" s="1"/>
  <c r="I112" i="65"/>
  <c r="G112" i="65" s="1"/>
  <c r="I116" i="65"/>
  <c r="G116" i="65" s="1"/>
  <c r="I120" i="65"/>
  <c r="G120" i="65" s="1"/>
  <c r="I124" i="65"/>
  <c r="G124" i="65" s="1"/>
  <c r="I128" i="65"/>
  <c r="G128" i="65" s="1"/>
  <c r="I132" i="65"/>
  <c r="G132" i="65" s="1"/>
  <c r="I136" i="65"/>
  <c r="G136" i="65" s="1"/>
  <c r="I140" i="65"/>
  <c r="G140" i="65" s="1"/>
  <c r="I144" i="65"/>
  <c r="G144" i="65" s="1"/>
  <c r="I148" i="65"/>
  <c r="G148" i="65" s="1"/>
  <c r="I152" i="65"/>
  <c r="G152" i="65" s="1"/>
  <c r="I156" i="65"/>
  <c r="G156" i="65" s="1"/>
  <c r="I160" i="65"/>
  <c r="G160" i="65" s="1"/>
  <c r="I164" i="65"/>
  <c r="G164" i="65" s="1"/>
  <c r="I168" i="65"/>
  <c r="G168" i="65" s="1"/>
  <c r="I172" i="65"/>
  <c r="G172" i="65" s="1"/>
  <c r="I176" i="65"/>
  <c r="G176" i="65" s="1"/>
  <c r="I180" i="65"/>
  <c r="G180" i="65" s="1"/>
  <c r="I184" i="65"/>
  <c r="G184" i="65" s="1"/>
  <c r="I188" i="65"/>
  <c r="G188" i="65" s="1"/>
  <c r="I192" i="65"/>
  <c r="G192" i="65" s="1"/>
  <c r="I196" i="65"/>
  <c r="G196" i="65" s="1"/>
  <c r="I200" i="65"/>
  <c r="G200" i="65" s="1"/>
  <c r="I204" i="65"/>
  <c r="G204" i="65" s="1"/>
  <c r="I208" i="65"/>
  <c r="G208" i="65" s="1"/>
  <c r="I212" i="65"/>
  <c r="G212" i="65" s="1"/>
  <c r="I216" i="65"/>
  <c r="G216" i="65" s="1"/>
  <c r="I108" i="65"/>
  <c r="G108" i="65" s="1"/>
  <c r="G83" i="65"/>
  <c r="G87" i="65"/>
  <c r="G91" i="65"/>
  <c r="G95" i="65"/>
  <c r="G99" i="65"/>
  <c r="G103" i="65"/>
  <c r="G107" i="65"/>
  <c r="G111" i="65"/>
  <c r="G115" i="65"/>
  <c r="G119" i="65"/>
  <c r="G123" i="65"/>
  <c r="G127" i="65"/>
  <c r="G131" i="65"/>
  <c r="G135" i="65"/>
  <c r="G139" i="65"/>
  <c r="G143" i="65"/>
  <c r="G147" i="65"/>
  <c r="G151" i="65"/>
  <c r="G155" i="65"/>
  <c r="G159" i="65"/>
  <c r="G163" i="65"/>
  <c r="G167" i="65"/>
  <c r="G171" i="65"/>
  <c r="G175" i="65"/>
  <c r="G179" i="65"/>
  <c r="G183" i="65"/>
  <c r="G187" i="65"/>
  <c r="G191" i="65"/>
  <c r="G195" i="65"/>
  <c r="G199" i="65"/>
  <c r="G203" i="65"/>
  <c r="G207" i="65"/>
  <c r="G211" i="65"/>
  <c r="G215" i="65"/>
  <c r="G219" i="65"/>
  <c r="G82" i="65"/>
  <c r="G86" i="65"/>
  <c r="G90" i="65"/>
  <c r="G94" i="65"/>
  <c r="G98" i="65"/>
  <c r="G102" i="65"/>
  <c r="G106" i="65"/>
  <c r="G110" i="65"/>
  <c r="G114" i="65"/>
  <c r="G118" i="65"/>
  <c r="G122" i="65"/>
  <c r="G126" i="65"/>
  <c r="G130" i="65"/>
  <c r="G134" i="65"/>
  <c r="G138" i="65"/>
  <c r="G142" i="65"/>
  <c r="G146" i="65"/>
  <c r="G150" i="65"/>
  <c r="G154" i="65"/>
  <c r="G158" i="65"/>
  <c r="G162" i="65"/>
  <c r="G166" i="65"/>
  <c r="G170" i="65"/>
  <c r="G174" i="65"/>
  <c r="G178" i="65"/>
  <c r="G182" i="65"/>
  <c r="G186" i="65"/>
  <c r="G190" i="65"/>
  <c r="G194" i="65"/>
  <c r="G198" i="65"/>
  <c r="G202" i="65"/>
  <c r="G206" i="65"/>
  <c r="G210" i="65"/>
  <c r="G214" i="65"/>
  <c r="G218" i="65"/>
  <c r="I16" i="65"/>
  <c r="G16" i="65" s="1"/>
  <c r="I20" i="65"/>
  <c r="G20" i="65" s="1"/>
  <c r="I24" i="65"/>
  <c r="G24" i="65" s="1"/>
  <c r="I28" i="65"/>
  <c r="G28" i="65" s="1"/>
  <c r="I32" i="65"/>
  <c r="G32" i="65" s="1"/>
  <c r="I36" i="65"/>
  <c r="G36" i="65" s="1"/>
  <c r="I40" i="65"/>
  <c r="G40" i="65" s="1"/>
  <c r="I44" i="65"/>
  <c r="G44" i="65" s="1"/>
  <c r="I48" i="65"/>
  <c r="G48" i="65" s="1"/>
  <c r="I52" i="65"/>
  <c r="G52" i="65" s="1"/>
  <c r="I56" i="65"/>
  <c r="G56" i="65" s="1"/>
  <c r="I60" i="65"/>
  <c r="G60" i="65" s="1"/>
  <c r="I64" i="65"/>
  <c r="G64" i="65" s="1"/>
  <c r="I68" i="65"/>
  <c r="G68" i="65" s="1"/>
  <c r="I72" i="65"/>
  <c r="G72" i="65" s="1"/>
  <c r="I76" i="65"/>
  <c r="G76" i="65" s="1"/>
  <c r="I80" i="65"/>
  <c r="G80" i="65" s="1"/>
  <c r="G79" i="65"/>
  <c r="G78" i="65"/>
  <c r="G75" i="65"/>
  <c r="G74" i="65"/>
  <c r="G15" i="65"/>
  <c r="G19" i="65"/>
  <c r="G23" i="65"/>
  <c r="G27" i="65"/>
  <c r="G31" i="65"/>
  <c r="G35" i="65"/>
  <c r="G39" i="65"/>
  <c r="G43" i="65"/>
  <c r="G47" i="65"/>
  <c r="G51" i="65"/>
  <c r="G55" i="65"/>
  <c r="G59" i="65"/>
  <c r="G63" i="65"/>
  <c r="G67" i="65"/>
  <c r="G71" i="65"/>
  <c r="G14" i="65"/>
  <c r="G18" i="65"/>
  <c r="G22" i="65"/>
  <c r="G26" i="65"/>
  <c r="G30" i="65"/>
  <c r="G34" i="65"/>
  <c r="G38" i="65"/>
  <c r="G42" i="65"/>
  <c r="G46" i="65"/>
  <c r="G50" i="65"/>
  <c r="G54" i="65"/>
  <c r="G58" i="65"/>
  <c r="G62" i="65"/>
  <c r="G66" i="65"/>
  <c r="G70" i="65"/>
  <c r="I12" i="65"/>
  <c r="G12" i="65" s="1"/>
  <c r="G11" i="65"/>
  <c r="G10" i="65"/>
  <c r="Y219" i="60"/>
  <c r="Y218" i="60"/>
  <c r="Y217" i="60"/>
  <c r="Y215" i="60"/>
  <c r="Y214" i="60"/>
  <c r="Y213" i="60"/>
  <c r="Y211" i="60"/>
  <c r="Y210" i="60"/>
  <c r="Y209" i="60"/>
  <c r="Y207" i="60"/>
  <c r="Y206" i="60"/>
  <c r="Y205" i="60"/>
  <c r="Y203" i="60"/>
  <c r="Y202" i="60"/>
  <c r="Y201" i="60"/>
  <c r="Y199" i="60"/>
  <c r="Y198" i="60"/>
  <c r="Y197" i="60"/>
  <c r="Y195" i="60"/>
  <c r="Y194" i="60"/>
  <c r="Y193" i="60"/>
  <c r="Y191" i="60"/>
  <c r="Y190" i="60"/>
  <c r="Y189" i="60"/>
  <c r="Y187" i="60"/>
  <c r="Y186" i="60"/>
  <c r="Y185" i="60"/>
  <c r="Y183" i="60"/>
  <c r="Y182" i="60"/>
  <c r="Y181" i="60"/>
  <c r="Y179" i="60"/>
  <c r="Y178" i="60"/>
  <c r="Y177" i="60"/>
  <c r="Y175" i="60"/>
  <c r="Y174" i="60"/>
  <c r="Y173" i="60"/>
  <c r="Y171" i="60"/>
  <c r="Y170" i="60"/>
  <c r="Y169" i="60"/>
  <c r="Y167" i="60"/>
  <c r="Y166" i="60"/>
  <c r="Y165" i="60"/>
  <c r="Y163" i="60"/>
  <c r="Y162" i="60"/>
  <c r="Y161" i="60"/>
  <c r="Y159" i="60"/>
  <c r="Y158" i="60"/>
  <c r="Y157" i="60"/>
  <c r="Y155" i="60"/>
  <c r="Y154" i="60"/>
  <c r="Y153" i="60"/>
  <c r="Y151" i="60"/>
  <c r="Y150" i="60"/>
  <c r="Y149" i="60"/>
  <c r="Y147" i="60"/>
  <c r="Y146" i="60"/>
  <c r="Y145" i="60"/>
  <c r="Y143" i="60"/>
  <c r="Y142" i="60"/>
  <c r="Y141" i="60"/>
  <c r="Y139" i="60"/>
  <c r="Y138" i="60"/>
  <c r="Y137" i="60"/>
  <c r="Y135" i="60"/>
  <c r="Y134" i="60"/>
  <c r="Y133" i="60"/>
  <c r="Y131" i="60"/>
  <c r="Y130" i="60"/>
  <c r="Y129" i="60"/>
  <c r="Y127" i="60"/>
  <c r="Y126" i="60"/>
  <c r="Y125" i="60"/>
  <c r="Y123" i="60"/>
  <c r="Y122" i="60"/>
  <c r="Y121" i="60"/>
  <c r="Y119" i="60"/>
  <c r="Y118" i="60"/>
  <c r="Y117" i="60"/>
  <c r="Y115" i="60"/>
  <c r="Y114" i="60"/>
  <c r="Y113" i="60"/>
  <c r="Y111" i="60"/>
  <c r="Y110" i="60"/>
  <c r="Y109" i="60"/>
  <c r="Y107" i="60"/>
  <c r="Y106" i="60"/>
  <c r="Y105" i="60"/>
  <c r="Y103" i="60"/>
  <c r="Y102" i="60"/>
  <c r="Y101" i="60"/>
  <c r="Y99" i="60"/>
  <c r="Y98" i="60"/>
  <c r="Y97" i="60"/>
  <c r="Y95" i="60"/>
  <c r="Y94" i="60"/>
  <c r="Y93" i="60"/>
  <c r="Y91" i="60"/>
  <c r="Y90" i="60"/>
  <c r="Y89" i="60"/>
  <c r="Y87" i="60"/>
  <c r="Y86" i="60"/>
  <c r="Y85" i="60"/>
  <c r="Y83" i="60"/>
  <c r="Y82" i="60"/>
  <c r="Y81" i="60"/>
  <c r="Y79" i="60"/>
  <c r="Y78" i="60"/>
  <c r="Y77" i="60"/>
  <c r="Y75" i="60"/>
  <c r="Y74" i="60"/>
  <c r="Y73" i="60"/>
  <c r="Y71" i="60"/>
  <c r="Y70" i="60"/>
  <c r="Y69" i="60"/>
  <c r="Y67" i="60"/>
  <c r="Y66" i="60"/>
  <c r="Y65" i="60"/>
  <c r="Y63" i="60"/>
  <c r="Y62" i="60"/>
  <c r="Y61" i="60"/>
  <c r="Y59" i="60"/>
  <c r="Y58" i="60"/>
  <c r="Y57" i="60"/>
  <c r="Y55" i="60"/>
  <c r="Y54" i="60"/>
  <c r="Y53" i="60"/>
  <c r="Y51" i="60"/>
  <c r="Y50" i="60"/>
  <c r="Y49" i="60"/>
  <c r="Y47" i="60"/>
  <c r="Y46" i="60"/>
  <c r="Y45" i="60"/>
  <c r="Y43" i="60"/>
  <c r="Y42" i="60"/>
  <c r="Y41" i="60"/>
  <c r="Y39" i="60"/>
  <c r="Y38" i="60"/>
  <c r="Y37" i="60"/>
  <c r="Y35" i="60"/>
  <c r="Y34" i="60"/>
  <c r="Y33" i="60"/>
  <c r="Y31" i="60"/>
  <c r="Y30" i="60"/>
  <c r="Y29" i="60"/>
  <c r="Y27" i="60"/>
  <c r="Y26" i="60"/>
  <c r="Y25" i="60"/>
  <c r="Y23" i="60"/>
  <c r="Y22" i="60"/>
  <c r="Y21" i="60"/>
  <c r="Y19" i="60"/>
  <c r="Y18" i="60"/>
  <c r="Y17" i="60"/>
  <c r="Y15" i="60"/>
  <c r="Y14" i="60"/>
  <c r="Y13" i="60"/>
  <c r="Y11" i="60"/>
  <c r="Y10" i="60"/>
  <c r="Y9" i="60"/>
  <c r="Y7" i="60"/>
  <c r="Y6" i="60"/>
  <c r="Y5" i="60"/>
  <c r="Y8" i="60" s="1"/>
  <c r="K33" i="68"/>
  <c r="K32" i="68"/>
  <c r="K31" i="68"/>
  <c r="K30" i="68"/>
  <c r="K29" i="68"/>
  <c r="K28" i="68"/>
  <c r="K27" i="68"/>
  <c r="K26" i="68"/>
  <c r="K25" i="68"/>
  <c r="K77" i="68"/>
  <c r="K78" i="68"/>
  <c r="K79" i="68"/>
  <c r="K80" i="68"/>
  <c r="L80" i="68" s="1"/>
  <c r="K81" i="68"/>
  <c r="K82" i="68"/>
  <c r="L82" i="68" s="1"/>
  <c r="K83" i="68"/>
  <c r="K84" i="68"/>
  <c r="L84" i="68" s="1"/>
  <c r="K85" i="68"/>
  <c r="K86" i="68"/>
  <c r="K87" i="68"/>
  <c r="K88" i="68"/>
  <c r="L88" i="68" s="1"/>
  <c r="K89" i="68"/>
  <c r="K90" i="68"/>
  <c r="L90" i="68" s="1"/>
  <c r="K91" i="68"/>
  <c r="K92" i="68"/>
  <c r="L92" i="68" s="1"/>
  <c r="K93" i="68"/>
  <c r="K94" i="68"/>
  <c r="K95" i="68"/>
  <c r="K76" i="68"/>
  <c r="F76" i="68"/>
  <c r="G76" i="68" s="1"/>
  <c r="L76" i="68"/>
  <c r="F77" i="68"/>
  <c r="G77" i="68" s="1"/>
  <c r="L77" i="68"/>
  <c r="F78" i="68"/>
  <c r="G78" i="68" s="1"/>
  <c r="L78" i="68"/>
  <c r="F79" i="68"/>
  <c r="G79" i="68" s="1"/>
  <c r="L79" i="68"/>
  <c r="F80" i="68"/>
  <c r="G80" i="68"/>
  <c r="F81" i="68"/>
  <c r="G81" i="68" s="1"/>
  <c r="L81" i="68"/>
  <c r="F82" i="68"/>
  <c r="G82" i="68"/>
  <c r="F83" i="68"/>
  <c r="G83" i="68" s="1"/>
  <c r="L83" i="68"/>
  <c r="F84" i="68"/>
  <c r="G84" i="68"/>
  <c r="F85" i="68"/>
  <c r="G85" i="68" s="1"/>
  <c r="L85" i="68"/>
  <c r="F86" i="68"/>
  <c r="G86" i="68"/>
  <c r="L86" i="68"/>
  <c r="F87" i="68"/>
  <c r="G87" i="68" s="1"/>
  <c r="L87" i="68"/>
  <c r="F88" i="68"/>
  <c r="G88" i="68"/>
  <c r="F89" i="68"/>
  <c r="G89" i="68" s="1"/>
  <c r="L89" i="68"/>
  <c r="F90" i="68"/>
  <c r="G90" i="68"/>
  <c r="F91" i="68"/>
  <c r="G91" i="68" s="1"/>
  <c r="L91" i="68"/>
  <c r="F92" i="68"/>
  <c r="G92" i="68"/>
  <c r="F93" i="68"/>
  <c r="G93" i="68" s="1"/>
  <c r="L93" i="68"/>
  <c r="F94" i="68"/>
  <c r="G94" i="68"/>
  <c r="L94" i="68"/>
  <c r="F95" i="68"/>
  <c r="G95" i="68" s="1"/>
  <c r="L95" i="68"/>
  <c r="E8" i="23"/>
  <c r="I9" i="23"/>
  <c r="G6" i="69"/>
  <c r="I11" i="30"/>
  <c r="G5" i="69"/>
  <c r="G41" i="30"/>
  <c r="G40" i="30"/>
  <c r="G39" i="30"/>
  <c r="G38" i="30"/>
  <c r="G37" i="30"/>
  <c r="G36" i="30"/>
  <c r="G35" i="30"/>
  <c r="G30" i="30"/>
  <c r="G29" i="30"/>
  <c r="G28" i="30"/>
  <c r="G27" i="30"/>
  <c r="G26" i="30"/>
  <c r="G25" i="30"/>
  <c r="G20" i="30"/>
  <c r="G19" i="30"/>
  <c r="G18" i="30"/>
  <c r="G17" i="30"/>
  <c r="G16" i="30"/>
  <c r="G15" i="30"/>
  <c r="G6" i="30"/>
  <c r="G7" i="30"/>
  <c r="G8" i="30"/>
  <c r="G9" i="30"/>
  <c r="G10" i="30"/>
  <c r="G5" i="30"/>
  <c r="I31" i="30"/>
  <c r="I21" i="30"/>
  <c r="L75" i="53"/>
  <c r="L39" i="53"/>
  <c r="L41" i="53"/>
  <c r="L43" i="53"/>
  <c r="L45" i="53"/>
  <c r="L47" i="53"/>
  <c r="L49" i="53"/>
  <c r="L51" i="53"/>
  <c r="L53" i="53"/>
  <c r="L55" i="53"/>
  <c r="L57" i="53"/>
  <c r="L59" i="53"/>
  <c r="L61" i="53"/>
  <c r="L63" i="53"/>
  <c r="L65" i="53"/>
  <c r="L67" i="53"/>
  <c r="L71" i="53"/>
  <c r="L72" i="53"/>
  <c r="L73" i="53"/>
  <c r="L74" i="53"/>
  <c r="M39" i="53"/>
  <c r="M40" i="53"/>
  <c r="L40" i="53" s="1"/>
  <c r="M41" i="53"/>
  <c r="M42" i="53"/>
  <c r="L42" i="53" s="1"/>
  <c r="M43" i="53"/>
  <c r="M44" i="53"/>
  <c r="L44" i="53" s="1"/>
  <c r="M45" i="53"/>
  <c r="M46" i="53"/>
  <c r="L46" i="53" s="1"/>
  <c r="M47" i="53"/>
  <c r="M48" i="53"/>
  <c r="L48" i="53" s="1"/>
  <c r="M49" i="53"/>
  <c r="M50" i="53"/>
  <c r="L50" i="53" s="1"/>
  <c r="M51" i="53"/>
  <c r="M52" i="53"/>
  <c r="L52" i="53" s="1"/>
  <c r="M53" i="53"/>
  <c r="M54" i="53"/>
  <c r="L54" i="53" s="1"/>
  <c r="M55" i="53"/>
  <c r="M56" i="53"/>
  <c r="L56" i="53" s="1"/>
  <c r="M57" i="53"/>
  <c r="M58" i="53"/>
  <c r="L58" i="53" s="1"/>
  <c r="M59" i="53"/>
  <c r="M60" i="53"/>
  <c r="L60" i="53" s="1"/>
  <c r="M61" i="53"/>
  <c r="M62" i="53"/>
  <c r="L62" i="53" s="1"/>
  <c r="M63" i="53"/>
  <c r="M64" i="53"/>
  <c r="L64" i="53" s="1"/>
  <c r="M65" i="53"/>
  <c r="M66" i="53"/>
  <c r="L66" i="53" s="1"/>
  <c r="M67" i="53"/>
  <c r="M68" i="53"/>
  <c r="L68" i="53" s="1"/>
  <c r="E5" i="30"/>
  <c r="E6" i="30"/>
  <c r="E7" i="30"/>
  <c r="E8" i="30"/>
  <c r="E9" i="30"/>
  <c r="E10" i="30"/>
  <c r="E15" i="30"/>
  <c r="E16" i="30"/>
  <c r="E17" i="30"/>
  <c r="E18" i="30"/>
  <c r="E19" i="30"/>
  <c r="E20" i="30"/>
  <c r="E25" i="30"/>
  <c r="E26" i="30"/>
  <c r="E27" i="30"/>
  <c r="E28" i="30"/>
  <c r="E29" i="30"/>
  <c r="E30" i="30"/>
  <c r="E35" i="30"/>
  <c r="E36" i="30"/>
  <c r="E37" i="30"/>
  <c r="E38" i="30"/>
  <c r="E39" i="30"/>
  <c r="E40" i="30"/>
  <c r="E41" i="30"/>
  <c r="I51" i="30"/>
  <c r="I50" i="30"/>
  <c r="I42" i="30"/>
  <c r="I48" i="30"/>
  <c r="I49" i="30"/>
  <c r="I52" i="30"/>
  <c r="I53" i="30"/>
  <c r="I54" i="30"/>
  <c r="I55" i="30"/>
  <c r="I47" i="30"/>
  <c r="I10" i="23" l="1"/>
  <c r="J9" i="23"/>
  <c r="I11" i="23"/>
  <c r="J10" i="23"/>
  <c r="K8" i="23"/>
  <c r="I92" i="68"/>
  <c r="I88" i="68"/>
  <c r="I84" i="68"/>
  <c r="I80" i="68"/>
  <c r="I94" i="68"/>
  <c r="I90" i="68"/>
  <c r="I86" i="68"/>
  <c r="I82" i="68"/>
  <c r="I77" i="68"/>
  <c r="I76" i="68"/>
  <c r="G31" i="30"/>
  <c r="G7" i="69"/>
  <c r="H5" i="69" s="1"/>
  <c r="G21" i="30"/>
  <c r="M97" i="68"/>
  <c r="K75" i="68"/>
  <c r="L75" i="68" s="1"/>
  <c r="F75" i="68"/>
  <c r="G75" i="68" s="1"/>
  <c r="K74" i="68"/>
  <c r="L74" i="68" s="1"/>
  <c r="F74" i="68"/>
  <c r="G74" i="68" s="1"/>
  <c r="K73" i="68"/>
  <c r="L73" i="68" s="1"/>
  <c r="F73" i="68"/>
  <c r="G73" i="68" s="1"/>
  <c r="K72" i="68"/>
  <c r="L72" i="68" s="1"/>
  <c r="F72" i="68"/>
  <c r="G72" i="68" s="1"/>
  <c r="K71" i="68"/>
  <c r="L71" i="68" s="1"/>
  <c r="F71" i="68"/>
  <c r="G71" i="68" s="1"/>
  <c r="K70" i="68"/>
  <c r="L70" i="68" s="1"/>
  <c r="F70" i="68"/>
  <c r="G70" i="68" s="1"/>
  <c r="K69" i="68"/>
  <c r="L69" i="68" s="1"/>
  <c r="F69" i="68"/>
  <c r="G69" i="68" s="1"/>
  <c r="K68" i="68"/>
  <c r="L68" i="68" s="1"/>
  <c r="F68" i="68"/>
  <c r="G68" i="68" s="1"/>
  <c r="K67" i="68"/>
  <c r="L67" i="68" s="1"/>
  <c r="F67" i="68"/>
  <c r="G67" i="68" s="1"/>
  <c r="K66" i="68"/>
  <c r="L66" i="68" s="1"/>
  <c r="F66" i="68"/>
  <c r="G66" i="68" s="1"/>
  <c r="K65" i="68"/>
  <c r="L65" i="68" s="1"/>
  <c r="F65" i="68"/>
  <c r="G65" i="68" s="1"/>
  <c r="K64" i="68"/>
  <c r="L64" i="68" s="1"/>
  <c r="F64" i="68"/>
  <c r="G64" i="68" s="1"/>
  <c r="K63" i="68"/>
  <c r="L63" i="68" s="1"/>
  <c r="F63" i="68"/>
  <c r="G63" i="68" s="1"/>
  <c r="I63" i="68" s="1"/>
  <c r="K62" i="68"/>
  <c r="L62" i="68" s="1"/>
  <c r="F62" i="68"/>
  <c r="G62" i="68" s="1"/>
  <c r="K61" i="68"/>
  <c r="L61" i="68" s="1"/>
  <c r="F61" i="68"/>
  <c r="G61" i="68" s="1"/>
  <c r="K60" i="68"/>
  <c r="L60" i="68" s="1"/>
  <c r="F60" i="68"/>
  <c r="G60" i="68" s="1"/>
  <c r="K59" i="68"/>
  <c r="L59" i="68" s="1"/>
  <c r="F59" i="68"/>
  <c r="G59" i="68" s="1"/>
  <c r="K58" i="68"/>
  <c r="L58" i="68" s="1"/>
  <c r="F58" i="68"/>
  <c r="G58" i="68" s="1"/>
  <c r="K57" i="68"/>
  <c r="L57" i="68" s="1"/>
  <c r="F57" i="68"/>
  <c r="G57" i="68" s="1"/>
  <c r="K56" i="68"/>
  <c r="L56" i="68" s="1"/>
  <c r="F56" i="68"/>
  <c r="G56" i="68" s="1"/>
  <c r="K55" i="68"/>
  <c r="L55" i="68" s="1"/>
  <c r="F55" i="68"/>
  <c r="G55" i="68" s="1"/>
  <c r="I55" i="68" s="1"/>
  <c r="K54" i="68"/>
  <c r="L54" i="68" s="1"/>
  <c r="F54" i="68"/>
  <c r="G54" i="68" s="1"/>
  <c r="K53" i="68"/>
  <c r="L53" i="68" s="1"/>
  <c r="F53" i="68"/>
  <c r="G53" i="68" s="1"/>
  <c r="K52" i="68"/>
  <c r="L52" i="68" s="1"/>
  <c r="F52" i="68"/>
  <c r="G52" i="68" s="1"/>
  <c r="K51" i="68"/>
  <c r="L51" i="68" s="1"/>
  <c r="F51" i="68"/>
  <c r="G51" i="68" s="1"/>
  <c r="I51" i="68" s="1"/>
  <c r="K50" i="68"/>
  <c r="L50" i="68" s="1"/>
  <c r="F50" i="68"/>
  <c r="G50" i="68" s="1"/>
  <c r="I50" i="68" s="1"/>
  <c r="K49" i="68"/>
  <c r="L49" i="68" s="1"/>
  <c r="F49" i="68"/>
  <c r="G49" i="68" s="1"/>
  <c r="I49" i="68" s="1"/>
  <c r="K48" i="68"/>
  <c r="L48" i="68" s="1"/>
  <c r="F48" i="68"/>
  <c r="G48" i="68" s="1"/>
  <c r="I48" i="68" s="1"/>
  <c r="K47" i="68"/>
  <c r="L47" i="68" s="1"/>
  <c r="F47" i="68"/>
  <c r="G47" i="68" s="1"/>
  <c r="K46" i="68"/>
  <c r="L46" i="68" s="1"/>
  <c r="F46" i="68"/>
  <c r="G46" i="68" s="1"/>
  <c r="K45" i="68"/>
  <c r="L45" i="68" s="1"/>
  <c r="F45" i="68"/>
  <c r="G45" i="68" s="1"/>
  <c r="K44" i="68"/>
  <c r="L44" i="68" s="1"/>
  <c r="F44" i="68"/>
  <c r="G44" i="68" s="1"/>
  <c r="K43" i="68"/>
  <c r="L43" i="68" s="1"/>
  <c r="F43" i="68"/>
  <c r="G43" i="68" s="1"/>
  <c r="K42" i="68"/>
  <c r="L42" i="68" s="1"/>
  <c r="F42" i="68"/>
  <c r="G42" i="68" s="1"/>
  <c r="K41" i="68"/>
  <c r="L41" i="68" s="1"/>
  <c r="F41" i="68"/>
  <c r="G41" i="68" s="1"/>
  <c r="K40" i="68"/>
  <c r="L40" i="68" s="1"/>
  <c r="F40" i="68"/>
  <c r="G40" i="68" s="1"/>
  <c r="K39" i="68"/>
  <c r="L39" i="68" s="1"/>
  <c r="F39" i="68"/>
  <c r="G39" i="68" s="1"/>
  <c r="K38" i="68"/>
  <c r="L38" i="68" s="1"/>
  <c r="F38" i="68"/>
  <c r="G38" i="68" s="1"/>
  <c r="K37" i="68"/>
  <c r="L37" i="68" s="1"/>
  <c r="F37" i="68"/>
  <c r="G37" i="68" s="1"/>
  <c r="K36" i="68"/>
  <c r="L36" i="68" s="1"/>
  <c r="F36" i="68"/>
  <c r="G36" i="68" s="1"/>
  <c r="K35" i="68"/>
  <c r="L35" i="68" s="1"/>
  <c r="F35" i="68"/>
  <c r="G35" i="68" s="1"/>
  <c r="K34" i="68"/>
  <c r="L34" i="68" s="1"/>
  <c r="F34" i="68"/>
  <c r="G34" i="68" s="1"/>
  <c r="L33" i="68"/>
  <c r="F33" i="68"/>
  <c r="G33" i="68" s="1"/>
  <c r="L32" i="68"/>
  <c r="F32" i="68"/>
  <c r="G32" i="68" s="1"/>
  <c r="I32" i="68" s="1"/>
  <c r="L31" i="68"/>
  <c r="F31" i="68"/>
  <c r="G31" i="68" s="1"/>
  <c r="L30" i="68"/>
  <c r="F30" i="68"/>
  <c r="G30" i="68" s="1"/>
  <c r="L29" i="68"/>
  <c r="F29" i="68"/>
  <c r="G29" i="68" s="1"/>
  <c r="L28" i="68"/>
  <c r="F28" i="68"/>
  <c r="G28" i="68" s="1"/>
  <c r="L27" i="68"/>
  <c r="F27" i="68"/>
  <c r="G27" i="68" s="1"/>
  <c r="L26" i="68"/>
  <c r="F26" i="68"/>
  <c r="G26" i="68" s="1"/>
  <c r="L25" i="68"/>
  <c r="F25" i="68"/>
  <c r="G25" i="68" s="1"/>
  <c r="L24" i="68"/>
  <c r="F24" i="68"/>
  <c r="G24" i="68" s="1"/>
  <c r="L23" i="68"/>
  <c r="F23" i="68"/>
  <c r="G23" i="68" s="1"/>
  <c r="L22" i="68"/>
  <c r="F22" i="68"/>
  <c r="G22" i="68" s="1"/>
  <c r="L21" i="68"/>
  <c r="F21" i="68"/>
  <c r="G21" i="68" s="1"/>
  <c r="L20" i="68"/>
  <c r="F20" i="68"/>
  <c r="G20" i="68" s="1"/>
  <c r="L19" i="68"/>
  <c r="F19" i="68"/>
  <c r="G19" i="68" s="1"/>
  <c r="L18" i="68"/>
  <c r="F18" i="68"/>
  <c r="G18" i="68" s="1"/>
  <c r="I18" i="68" s="1"/>
  <c r="L17" i="68"/>
  <c r="F17" i="68"/>
  <c r="G17" i="68" s="1"/>
  <c r="L16" i="68"/>
  <c r="F16" i="68"/>
  <c r="G16" i="68" s="1"/>
  <c r="L15" i="68"/>
  <c r="F15" i="68"/>
  <c r="G15" i="68" s="1"/>
  <c r="L14" i="68"/>
  <c r="F14" i="68"/>
  <c r="G14" i="68" s="1"/>
  <c r="I14" i="68" s="1"/>
  <c r="L13" i="68"/>
  <c r="F13" i="68"/>
  <c r="G13" i="68" s="1"/>
  <c r="L12" i="68"/>
  <c r="F12" i="68"/>
  <c r="G12" i="68" s="1"/>
  <c r="L11" i="68"/>
  <c r="F11" i="68"/>
  <c r="G11" i="68" s="1"/>
  <c r="I11" i="68" s="1"/>
  <c r="L10" i="68"/>
  <c r="G10" i="68"/>
  <c r="I10" i="68" s="1"/>
  <c r="F10" i="68"/>
  <c r="L9" i="68"/>
  <c r="F9" i="68"/>
  <c r="G9" i="68" s="1"/>
  <c r="L8" i="68"/>
  <c r="F8" i="68"/>
  <c r="G8" i="68" s="1"/>
  <c r="L7" i="68"/>
  <c r="F7" i="68"/>
  <c r="G7" i="68" s="1"/>
  <c r="M6" i="68"/>
  <c r="M7" i="68" s="1"/>
  <c r="M8" i="68" s="1"/>
  <c r="M9" i="68" s="1"/>
  <c r="M10" i="68" s="1"/>
  <c r="M11" i="68" s="1"/>
  <c r="M12" i="68" s="1"/>
  <c r="M13" i="68" s="1"/>
  <c r="M14" i="68" s="1"/>
  <c r="M15" i="68" s="1"/>
  <c r="M16" i="68" s="1"/>
  <c r="M17" i="68" s="1"/>
  <c r="M18" i="68" s="1"/>
  <c r="M19" i="68" s="1"/>
  <c r="M20" i="68" s="1"/>
  <c r="M21" i="68" s="1"/>
  <c r="M22" i="68" s="1"/>
  <c r="M23" i="68" s="1"/>
  <c r="M24" i="68" s="1"/>
  <c r="L6" i="68"/>
  <c r="F6" i="68"/>
  <c r="G6" i="68" s="1"/>
  <c r="H6" i="68" s="1"/>
  <c r="I93" i="68"/>
  <c r="D41" i="24"/>
  <c r="D43" i="24" s="1"/>
  <c r="F41" i="24" s="1"/>
  <c r="H39" i="24"/>
  <c r="K36" i="24"/>
  <c r="K35" i="24"/>
  <c r="K34" i="24"/>
  <c r="K33" i="24"/>
  <c r="K32" i="24"/>
  <c r="K31" i="24"/>
  <c r="K30" i="24"/>
  <c r="K29" i="24"/>
  <c r="K28" i="24"/>
  <c r="K27" i="24"/>
  <c r="K26" i="24"/>
  <c r="K25" i="24"/>
  <c r="K24" i="24"/>
  <c r="K23" i="24"/>
  <c r="K22" i="24"/>
  <c r="K21" i="24"/>
  <c r="K20" i="24"/>
  <c r="K19" i="24"/>
  <c r="K18" i="24"/>
  <c r="K17" i="24"/>
  <c r="K16" i="24"/>
  <c r="K15" i="24"/>
  <c r="K14" i="24"/>
  <c r="K13" i="24"/>
  <c r="K12" i="24"/>
  <c r="K11" i="24"/>
  <c r="K10" i="24"/>
  <c r="K9" i="24"/>
  <c r="K8" i="24"/>
  <c r="K7" i="24"/>
  <c r="K6" i="24"/>
  <c r="G42" i="30"/>
  <c r="H41" i="30"/>
  <c r="H36" i="30"/>
  <c r="I35" i="30"/>
  <c r="H35" i="30"/>
  <c r="H26" i="30"/>
  <c r="I25" i="30"/>
  <c r="H25" i="30"/>
  <c r="H16" i="30"/>
  <c r="I15" i="30"/>
  <c r="H15" i="30"/>
  <c r="G11" i="30"/>
  <c r="H6" i="30"/>
  <c r="I5" i="30"/>
  <c r="H5" i="30"/>
  <c r="H11" i="30" s="1"/>
  <c r="I7" i="65"/>
  <c r="I6" i="65"/>
  <c r="I5" i="65"/>
  <c r="F5" i="65"/>
  <c r="S39" i="76"/>
  <c r="S7" i="76" s="1"/>
  <c r="R39" i="76"/>
  <c r="R7" i="76" s="1"/>
  <c r="Q39" i="76"/>
  <c r="Q7" i="76" s="1"/>
  <c r="P39" i="76"/>
  <c r="O39" i="76"/>
  <c r="O7" i="76" s="1"/>
  <c r="N39" i="76"/>
  <c r="N7" i="76" s="1"/>
  <c r="M39" i="76"/>
  <c r="M7" i="76" s="1"/>
  <c r="L39" i="76"/>
  <c r="K39" i="76"/>
  <c r="K7" i="76" s="1"/>
  <c r="J39" i="76"/>
  <c r="J7" i="76" s="1"/>
  <c r="I39" i="76"/>
  <c r="I7" i="76" s="1"/>
  <c r="H39" i="76"/>
  <c r="G39" i="76"/>
  <c r="G7" i="76" s="1"/>
  <c r="F39" i="76"/>
  <c r="F7" i="76" s="1"/>
  <c r="E39" i="76"/>
  <c r="E7" i="76" s="1"/>
  <c r="T38" i="76"/>
  <c r="T37" i="76"/>
  <c r="T36" i="76"/>
  <c r="T35" i="76"/>
  <c r="T34" i="76"/>
  <c r="T33" i="76"/>
  <c r="T32" i="76"/>
  <c r="T31" i="76"/>
  <c r="T30" i="76"/>
  <c r="T29" i="76"/>
  <c r="T28" i="76"/>
  <c r="T27" i="76"/>
  <c r="T26" i="76"/>
  <c r="T25" i="76"/>
  <c r="T24" i="76"/>
  <c r="T23" i="76"/>
  <c r="T22" i="76"/>
  <c r="T21" i="76"/>
  <c r="T20" i="76"/>
  <c r="T19" i="76"/>
  <c r="T18" i="76"/>
  <c r="T17" i="76"/>
  <c r="T16" i="76"/>
  <c r="T15" i="76"/>
  <c r="T14" i="76"/>
  <c r="T13" i="76"/>
  <c r="T12" i="76"/>
  <c r="T11" i="76"/>
  <c r="T10" i="76"/>
  <c r="T9" i="76"/>
  <c r="T8" i="76"/>
  <c r="T39" i="76" s="1"/>
  <c r="P7" i="76"/>
  <c r="L7" i="76"/>
  <c r="H7" i="76"/>
  <c r="T6" i="76"/>
  <c r="S5" i="76"/>
  <c r="R5" i="76"/>
  <c r="Q5" i="76"/>
  <c r="P5" i="76"/>
  <c r="O5" i="76"/>
  <c r="N5" i="76"/>
  <c r="M5" i="76"/>
  <c r="L5" i="76"/>
  <c r="K5" i="76"/>
  <c r="J5" i="76"/>
  <c r="I5" i="76"/>
  <c r="H5" i="76"/>
  <c r="G5" i="76"/>
  <c r="F5" i="76"/>
  <c r="E5" i="76"/>
  <c r="S39" i="75"/>
  <c r="S5" i="75" s="1"/>
  <c r="R39" i="75"/>
  <c r="R7" i="75" s="1"/>
  <c r="Q39" i="75"/>
  <c r="Q7" i="75" s="1"/>
  <c r="P39" i="75"/>
  <c r="P7" i="75" s="1"/>
  <c r="O39" i="75"/>
  <c r="O5" i="75" s="1"/>
  <c r="N39" i="75"/>
  <c r="N7" i="75" s="1"/>
  <c r="M39" i="75"/>
  <c r="M7" i="75" s="1"/>
  <c r="L39" i="75"/>
  <c r="L7" i="75" s="1"/>
  <c r="K39" i="75"/>
  <c r="K5" i="75" s="1"/>
  <c r="J39" i="75"/>
  <c r="J7" i="75" s="1"/>
  <c r="I39" i="75"/>
  <c r="I7" i="75" s="1"/>
  <c r="H39" i="75"/>
  <c r="H7" i="75" s="1"/>
  <c r="G39" i="75"/>
  <c r="G5" i="75" s="1"/>
  <c r="F39" i="75"/>
  <c r="F7" i="75" s="1"/>
  <c r="E39" i="75"/>
  <c r="E7" i="75" s="1"/>
  <c r="T38" i="75"/>
  <c r="T37" i="75"/>
  <c r="T36" i="75"/>
  <c r="T35" i="75"/>
  <c r="T34" i="75"/>
  <c r="T33" i="75"/>
  <c r="T32" i="75"/>
  <c r="T31" i="75"/>
  <c r="T30" i="75"/>
  <c r="T29" i="75"/>
  <c r="T28" i="75"/>
  <c r="T27" i="75"/>
  <c r="T26" i="75"/>
  <c r="T25" i="75"/>
  <c r="T24" i="75"/>
  <c r="T23" i="75"/>
  <c r="T22" i="75"/>
  <c r="T21" i="75"/>
  <c r="T20" i="75"/>
  <c r="T19" i="75"/>
  <c r="T18" i="75"/>
  <c r="T17" i="75"/>
  <c r="T16" i="75"/>
  <c r="T15" i="75"/>
  <c r="T14" i="75"/>
  <c r="T13" i="75"/>
  <c r="T12" i="75"/>
  <c r="T11" i="75"/>
  <c r="T10" i="75"/>
  <c r="T9" i="75"/>
  <c r="T8" i="75"/>
  <c r="S7" i="75"/>
  <c r="O7" i="75"/>
  <c r="K7" i="75"/>
  <c r="G7" i="75"/>
  <c r="T6" i="75"/>
  <c r="R5" i="75"/>
  <c r="P5" i="75"/>
  <c r="N5" i="75"/>
  <c r="L5" i="75"/>
  <c r="J5" i="75"/>
  <c r="H5" i="75"/>
  <c r="F5" i="75"/>
  <c r="S39" i="57"/>
  <c r="S5" i="57" s="1"/>
  <c r="R39" i="57"/>
  <c r="R7" i="57" s="1"/>
  <c r="Q39" i="57"/>
  <c r="P39" i="57"/>
  <c r="P7" i="57" s="1"/>
  <c r="O39" i="57"/>
  <c r="N39" i="57"/>
  <c r="N7" i="57" s="1"/>
  <c r="M39" i="57"/>
  <c r="L39" i="57"/>
  <c r="L7" i="57" s="1"/>
  <c r="K39" i="57"/>
  <c r="J39" i="57"/>
  <c r="J7" i="57" s="1"/>
  <c r="I39" i="57"/>
  <c r="H39" i="57"/>
  <c r="H7" i="57" s="1"/>
  <c r="G39" i="57"/>
  <c r="F39" i="57"/>
  <c r="F7" i="57" s="1"/>
  <c r="E39" i="57"/>
  <c r="T38" i="57"/>
  <c r="T37" i="57"/>
  <c r="T36" i="57"/>
  <c r="T35" i="57"/>
  <c r="T34" i="57"/>
  <c r="T33" i="57"/>
  <c r="T32" i="57"/>
  <c r="T31" i="57"/>
  <c r="T30" i="57"/>
  <c r="T29" i="57"/>
  <c r="T28" i="57"/>
  <c r="T27" i="57"/>
  <c r="T26" i="57"/>
  <c r="T25" i="57"/>
  <c r="T24" i="57"/>
  <c r="T23" i="57"/>
  <c r="T22" i="57"/>
  <c r="T21" i="57"/>
  <c r="T20" i="57"/>
  <c r="T19" i="57"/>
  <c r="T18" i="57"/>
  <c r="T17" i="57"/>
  <c r="T16" i="57"/>
  <c r="T15" i="57"/>
  <c r="T14" i="57"/>
  <c r="T13" i="57"/>
  <c r="T12" i="57"/>
  <c r="T11" i="57"/>
  <c r="T10" i="57"/>
  <c r="T9" i="57"/>
  <c r="T8" i="57"/>
  <c r="S7" i="57"/>
  <c r="Q7" i="57"/>
  <c r="O7" i="57"/>
  <c r="M7" i="57"/>
  <c r="K7" i="57"/>
  <c r="I7" i="57"/>
  <c r="G7" i="57"/>
  <c r="E7" i="57"/>
  <c r="T6" i="57"/>
  <c r="R5" i="57"/>
  <c r="Q5" i="57"/>
  <c r="P5" i="57"/>
  <c r="O5" i="57"/>
  <c r="N5" i="57"/>
  <c r="M5" i="57"/>
  <c r="L5" i="57"/>
  <c r="K5" i="57"/>
  <c r="J5" i="57"/>
  <c r="I5" i="57"/>
  <c r="H5" i="57"/>
  <c r="G5" i="57"/>
  <c r="F5" i="57"/>
  <c r="E5" i="57"/>
  <c r="J130" i="5"/>
  <c r="J129" i="5"/>
  <c r="J128" i="5"/>
  <c r="J127" i="5"/>
  <c r="J126" i="5"/>
  <c r="J125" i="5"/>
  <c r="J124" i="5"/>
  <c r="J123" i="5"/>
  <c r="J122" i="5"/>
  <c r="J121" i="5"/>
  <c r="J120" i="5"/>
  <c r="J119" i="5"/>
  <c r="J118" i="5"/>
  <c r="J117" i="5"/>
  <c r="J116" i="5"/>
  <c r="J115" i="5"/>
  <c r="J114" i="5"/>
  <c r="J113" i="5"/>
  <c r="J112" i="5"/>
  <c r="J111" i="5"/>
  <c r="J110" i="5"/>
  <c r="J109" i="5"/>
  <c r="J108" i="5"/>
  <c r="J107" i="5"/>
  <c r="J106" i="5"/>
  <c r="J105" i="5"/>
  <c r="J104" i="5"/>
  <c r="J103" i="5"/>
  <c r="J102" i="5"/>
  <c r="J101" i="5"/>
  <c r="J100" i="5"/>
  <c r="J99" i="5"/>
  <c r="J98" i="5"/>
  <c r="J97" i="5"/>
  <c r="J96" i="5"/>
  <c r="J95" i="5"/>
  <c r="J94" i="5"/>
  <c r="J93" i="5"/>
  <c r="J92" i="5"/>
  <c r="J91" i="5"/>
  <c r="J90" i="5"/>
  <c r="J89" i="5"/>
  <c r="J88" i="5"/>
  <c r="J87" i="5"/>
  <c r="J86" i="5"/>
  <c r="J85" i="5"/>
  <c r="J84" i="5"/>
  <c r="J83" i="5"/>
  <c r="J82" i="5"/>
  <c r="J81" i="5"/>
  <c r="J80" i="5"/>
  <c r="J79" i="5"/>
  <c r="J78" i="5"/>
  <c r="J77" i="5"/>
  <c r="J76" i="5"/>
  <c r="J75" i="5"/>
  <c r="J74" i="5"/>
  <c r="J73" i="5"/>
  <c r="J72" i="5"/>
  <c r="J71" i="5"/>
  <c r="J70" i="5"/>
  <c r="J69" i="5"/>
  <c r="J68" i="5"/>
  <c r="J67" i="5"/>
  <c r="J66" i="5"/>
  <c r="J65" i="5"/>
  <c r="J64" i="5"/>
  <c r="J63" i="5"/>
  <c r="J62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N31" i="5"/>
  <c r="M31" i="5"/>
  <c r="J31" i="5"/>
  <c r="N30" i="5"/>
  <c r="M30" i="5"/>
  <c r="J30" i="5"/>
  <c r="N29" i="5"/>
  <c r="M29" i="5"/>
  <c r="J29" i="5"/>
  <c r="N28" i="5"/>
  <c r="M28" i="5"/>
  <c r="J28" i="5"/>
  <c r="N27" i="5"/>
  <c r="M27" i="5"/>
  <c r="J27" i="5"/>
  <c r="N26" i="5"/>
  <c r="M26" i="5"/>
  <c r="J26" i="5"/>
  <c r="N25" i="5"/>
  <c r="M25" i="5"/>
  <c r="J25" i="5"/>
  <c r="N24" i="5"/>
  <c r="M24" i="5"/>
  <c r="J24" i="5"/>
  <c r="N23" i="5"/>
  <c r="M23" i="5"/>
  <c r="J23" i="5"/>
  <c r="N22" i="5"/>
  <c r="M22" i="5"/>
  <c r="J22" i="5"/>
  <c r="N21" i="5"/>
  <c r="M21" i="5"/>
  <c r="J21" i="5"/>
  <c r="N20" i="5"/>
  <c r="M20" i="5"/>
  <c r="J20" i="5"/>
  <c r="N19" i="5"/>
  <c r="M19" i="5"/>
  <c r="J19" i="5"/>
  <c r="N18" i="5"/>
  <c r="M18" i="5"/>
  <c r="J18" i="5"/>
  <c r="N17" i="5"/>
  <c r="M17" i="5"/>
  <c r="J17" i="5"/>
  <c r="N16" i="5"/>
  <c r="M16" i="5"/>
  <c r="J16" i="5"/>
  <c r="N15" i="5"/>
  <c r="M15" i="5"/>
  <c r="J15" i="5"/>
  <c r="N14" i="5"/>
  <c r="M14" i="5"/>
  <c r="J14" i="5"/>
  <c r="N13" i="5"/>
  <c r="M13" i="5"/>
  <c r="J13" i="5"/>
  <c r="N12" i="5"/>
  <c r="M12" i="5"/>
  <c r="J12" i="5"/>
  <c r="N11" i="5"/>
  <c r="M11" i="5"/>
  <c r="J11" i="5"/>
  <c r="N10" i="5"/>
  <c r="M10" i="5"/>
  <c r="J10" i="5"/>
  <c r="N9" i="5"/>
  <c r="M9" i="5"/>
  <c r="J9" i="5"/>
  <c r="N8" i="5"/>
  <c r="M8" i="5"/>
  <c r="J8" i="5"/>
  <c r="N7" i="5"/>
  <c r="M7" i="5"/>
  <c r="J7" i="5"/>
  <c r="N6" i="5"/>
  <c r="M6" i="5"/>
  <c r="J6" i="5"/>
  <c r="N5" i="5"/>
  <c r="N32" i="5" s="1"/>
  <c r="M5" i="5"/>
  <c r="J5" i="5"/>
  <c r="N49" i="74"/>
  <c r="M49" i="74"/>
  <c r="N48" i="74"/>
  <c r="M48" i="74"/>
  <c r="F48" i="74"/>
  <c r="N47" i="74"/>
  <c r="M47" i="74"/>
  <c r="F47" i="74"/>
  <c r="N46" i="74"/>
  <c r="M46" i="74"/>
  <c r="F46" i="74"/>
  <c r="N45" i="74"/>
  <c r="M45" i="74"/>
  <c r="F45" i="74"/>
  <c r="N44" i="74"/>
  <c r="M44" i="74"/>
  <c r="F44" i="74"/>
  <c r="N43" i="74"/>
  <c r="M43" i="74"/>
  <c r="F43" i="74"/>
  <c r="N42" i="74"/>
  <c r="M42" i="74"/>
  <c r="F42" i="74"/>
  <c r="N41" i="74"/>
  <c r="M41" i="74"/>
  <c r="F41" i="74"/>
  <c r="N40" i="74"/>
  <c r="M40" i="74"/>
  <c r="F40" i="74"/>
  <c r="N39" i="74"/>
  <c r="M39" i="74"/>
  <c r="F39" i="74"/>
  <c r="N38" i="74"/>
  <c r="M38" i="74"/>
  <c r="F38" i="74"/>
  <c r="N37" i="74"/>
  <c r="M37" i="74"/>
  <c r="F37" i="74"/>
  <c r="N36" i="74"/>
  <c r="M36" i="74"/>
  <c r="F36" i="74"/>
  <c r="N35" i="74"/>
  <c r="M35" i="74"/>
  <c r="F35" i="74"/>
  <c r="N34" i="74"/>
  <c r="M34" i="74"/>
  <c r="F34" i="74"/>
  <c r="N33" i="74"/>
  <c r="M33" i="74"/>
  <c r="F33" i="74"/>
  <c r="N32" i="74"/>
  <c r="M32" i="74"/>
  <c r="F32" i="74"/>
  <c r="N31" i="74"/>
  <c r="M31" i="74"/>
  <c r="F31" i="74"/>
  <c r="N30" i="74"/>
  <c r="M30" i="74"/>
  <c r="F30" i="74"/>
  <c r="N29" i="74"/>
  <c r="M29" i="74"/>
  <c r="F29" i="74"/>
  <c r="N28" i="74"/>
  <c r="M28" i="74"/>
  <c r="F28" i="74"/>
  <c r="N27" i="74"/>
  <c r="M27" i="74"/>
  <c r="F27" i="74"/>
  <c r="N26" i="74"/>
  <c r="M26" i="74"/>
  <c r="N25" i="74"/>
  <c r="M25" i="74"/>
  <c r="N24" i="74"/>
  <c r="M24" i="74" s="1"/>
  <c r="Q23" i="74"/>
  <c r="N23" i="74"/>
  <c r="M23" i="74"/>
  <c r="Q22" i="74"/>
  <c r="N22" i="74"/>
  <c r="M22" i="74" s="1"/>
  <c r="Q21" i="74"/>
  <c r="N21" i="74"/>
  <c r="M21" i="74"/>
  <c r="Q20" i="74"/>
  <c r="N20" i="74"/>
  <c r="M20" i="74" s="1"/>
  <c r="Q19" i="74"/>
  <c r="N19" i="74"/>
  <c r="M19" i="74"/>
  <c r="Q18" i="74"/>
  <c r="N18" i="74"/>
  <c r="M18" i="74" s="1"/>
  <c r="Q17" i="74"/>
  <c r="N17" i="74"/>
  <c r="M17" i="74"/>
  <c r="Q16" i="74"/>
  <c r="N16" i="74"/>
  <c r="M16" i="74" s="1"/>
  <c r="Q15" i="74"/>
  <c r="N15" i="74"/>
  <c r="M15" i="74"/>
  <c r="Q14" i="74"/>
  <c r="N14" i="74"/>
  <c r="M14" i="74" s="1"/>
  <c r="Q13" i="74"/>
  <c r="N13" i="74"/>
  <c r="M13" i="74"/>
  <c r="Q12" i="74"/>
  <c r="N12" i="74"/>
  <c r="M12" i="74" s="1"/>
  <c r="Q11" i="74"/>
  <c r="N11" i="74"/>
  <c r="M11" i="74"/>
  <c r="Q10" i="74"/>
  <c r="N10" i="74"/>
  <c r="M10" i="74" s="1"/>
  <c r="Q9" i="74"/>
  <c r="N9" i="74"/>
  <c r="M9" i="74"/>
  <c r="Q8" i="74"/>
  <c r="N8" i="74"/>
  <c r="M8" i="74" s="1"/>
  <c r="Q7" i="74"/>
  <c r="N7" i="74"/>
  <c r="M7" i="74"/>
  <c r="Q6" i="74"/>
  <c r="N6" i="74"/>
  <c r="M6" i="74" s="1"/>
  <c r="Q5" i="74"/>
  <c r="Q24" i="74" s="1"/>
  <c r="N5" i="74"/>
  <c r="M5" i="74"/>
  <c r="M75" i="53"/>
  <c r="M74" i="53"/>
  <c r="M73" i="53"/>
  <c r="M72" i="53"/>
  <c r="M71" i="53"/>
  <c r="M70" i="53"/>
  <c r="L70" i="53" s="1"/>
  <c r="M69" i="53"/>
  <c r="L69" i="53" s="1"/>
  <c r="M38" i="53"/>
  <c r="L38" i="53" s="1"/>
  <c r="M37" i="53"/>
  <c r="L37" i="53" s="1"/>
  <c r="M36" i="53"/>
  <c r="L36" i="53" s="1"/>
  <c r="M35" i="53"/>
  <c r="L35" i="53" s="1"/>
  <c r="M34" i="53"/>
  <c r="L34" i="53" s="1"/>
  <c r="M33" i="53"/>
  <c r="L33" i="53" s="1"/>
  <c r="M32" i="53"/>
  <c r="L32" i="53" s="1"/>
  <c r="M31" i="53"/>
  <c r="L31" i="53" s="1"/>
  <c r="M30" i="53"/>
  <c r="L30" i="53" s="1"/>
  <c r="M29" i="53"/>
  <c r="L29" i="53" s="1"/>
  <c r="M28" i="53"/>
  <c r="L28" i="53" s="1"/>
  <c r="M27" i="53"/>
  <c r="L27" i="53" s="1"/>
  <c r="M26" i="53"/>
  <c r="L26" i="53" s="1"/>
  <c r="M25" i="53"/>
  <c r="L25" i="53" s="1"/>
  <c r="M24" i="53"/>
  <c r="L24" i="53" s="1"/>
  <c r="M23" i="53"/>
  <c r="L23" i="53" s="1"/>
  <c r="M22" i="53"/>
  <c r="L22" i="53" s="1"/>
  <c r="M21" i="53"/>
  <c r="L21" i="53" s="1"/>
  <c r="M20" i="53"/>
  <c r="L20" i="53" s="1"/>
  <c r="M19" i="53"/>
  <c r="L19" i="53" s="1"/>
  <c r="M18" i="53"/>
  <c r="L18" i="53" s="1"/>
  <c r="M17" i="53"/>
  <c r="L17" i="53" s="1"/>
  <c r="P16" i="53"/>
  <c r="M16" i="53"/>
  <c r="L16" i="53" s="1"/>
  <c r="M15" i="53"/>
  <c r="L15" i="53" s="1"/>
  <c r="P14" i="53"/>
  <c r="M14" i="53"/>
  <c r="L14" i="53" s="1"/>
  <c r="M13" i="53"/>
  <c r="L13" i="53" s="1"/>
  <c r="P12" i="53"/>
  <c r="M12" i="53"/>
  <c r="L12" i="53" s="1"/>
  <c r="P11" i="53"/>
  <c r="M11" i="53"/>
  <c r="L11" i="53" s="1"/>
  <c r="P10" i="53"/>
  <c r="M10" i="53"/>
  <c r="L10" i="53" s="1"/>
  <c r="P9" i="53"/>
  <c r="M9" i="53"/>
  <c r="P8" i="53"/>
  <c r="M8" i="53"/>
  <c r="L8" i="53" s="1"/>
  <c r="M7" i="53"/>
  <c r="L7" i="53" s="1"/>
  <c r="M6" i="53"/>
  <c r="L6" i="53" s="1"/>
  <c r="P5" i="53"/>
  <c r="M5" i="53"/>
  <c r="L5" i="53" s="1"/>
  <c r="H7" i="68" l="1"/>
  <c r="H8" i="68" s="1"/>
  <c r="H9" i="68" s="1"/>
  <c r="H10" i="68" s="1"/>
  <c r="I12" i="23"/>
  <c r="J11" i="23"/>
  <c r="E5" i="75"/>
  <c r="I5" i="75"/>
  <c r="M5" i="75"/>
  <c r="Q5" i="75"/>
  <c r="T39" i="75"/>
  <c r="T5" i="75" s="1"/>
  <c r="P13" i="53"/>
  <c r="L9" i="53"/>
  <c r="D39" i="24"/>
  <c r="T39" i="57"/>
  <c r="I8" i="65"/>
  <c r="G8" i="65" s="1"/>
  <c r="G6" i="65"/>
  <c r="G7" i="65"/>
  <c r="I40" i="68"/>
  <c r="I64" i="68"/>
  <c r="I65" i="68"/>
  <c r="I66" i="68"/>
  <c r="I71" i="68"/>
  <c r="I78" i="68"/>
  <c r="I79" i="68"/>
  <c r="I83" i="68"/>
  <c r="I87" i="68"/>
  <c r="I91" i="68"/>
  <c r="I95" i="68"/>
  <c r="I81" i="68"/>
  <c r="I85" i="68"/>
  <c r="I89" i="68"/>
  <c r="I67" i="68"/>
  <c r="I19" i="68"/>
  <c r="I22" i="68"/>
  <c r="I28" i="68"/>
  <c r="I36" i="68"/>
  <c r="I44" i="68"/>
  <c r="I56" i="68"/>
  <c r="I57" i="68"/>
  <c r="I58" i="68"/>
  <c r="I59" i="68"/>
  <c r="I72" i="68"/>
  <c r="I73" i="68"/>
  <c r="I74" i="68"/>
  <c r="I75" i="68"/>
  <c r="I15" i="68"/>
  <c r="I23" i="68"/>
  <c r="I26" i="68"/>
  <c r="I30" i="68"/>
  <c r="I34" i="68"/>
  <c r="I38" i="68"/>
  <c r="I42" i="68"/>
  <c r="I46" i="68"/>
  <c r="I52" i="68"/>
  <c r="I53" i="68"/>
  <c r="I54" i="68"/>
  <c r="I60" i="68"/>
  <c r="I61" i="68"/>
  <c r="I62" i="68"/>
  <c r="I68" i="68"/>
  <c r="I69" i="68"/>
  <c r="I70" i="68"/>
  <c r="H11" i="68"/>
  <c r="H12" i="68" s="1"/>
  <c r="H13" i="68" s="1"/>
  <c r="H14" i="68" s="1"/>
  <c r="H15" i="68" s="1"/>
  <c r="H16" i="68" s="1"/>
  <c r="H17" i="68" s="1"/>
  <c r="H18" i="68" s="1"/>
  <c r="H19" i="68" s="1"/>
  <c r="H20" i="68" s="1"/>
  <c r="H21" i="68" s="1"/>
  <c r="H22" i="68" s="1"/>
  <c r="H23" i="68" s="1"/>
  <c r="H24" i="68" s="1"/>
  <c r="H25" i="68" s="1"/>
  <c r="H26" i="68" s="1"/>
  <c r="H27" i="68" s="1"/>
  <c r="H28" i="68" s="1"/>
  <c r="H29" i="68" s="1"/>
  <c r="H30" i="68" s="1"/>
  <c r="H31" i="68" s="1"/>
  <c r="H32" i="68" s="1"/>
  <c r="H33" i="68" s="1"/>
  <c r="H34" i="68" s="1"/>
  <c r="H35" i="68" s="1"/>
  <c r="H36" i="68" s="1"/>
  <c r="H37" i="68" s="1"/>
  <c r="H38" i="68" s="1"/>
  <c r="H39" i="68" s="1"/>
  <c r="H40" i="68" s="1"/>
  <c r="H41" i="68" s="1"/>
  <c r="H42" i="68" s="1"/>
  <c r="H43" i="68" s="1"/>
  <c r="H44" i="68" s="1"/>
  <c r="H45" i="68" s="1"/>
  <c r="H46" i="68" s="1"/>
  <c r="H47" i="68" s="1"/>
  <c r="H48" i="68" s="1"/>
  <c r="H49" i="68" s="1"/>
  <c r="H50" i="68" s="1"/>
  <c r="H51" i="68" s="1"/>
  <c r="H52" i="68" s="1"/>
  <c r="H53" i="68" s="1"/>
  <c r="H54" i="68" s="1"/>
  <c r="H55" i="68" s="1"/>
  <c r="H56" i="68" s="1"/>
  <c r="H57" i="68" s="1"/>
  <c r="H58" i="68" s="1"/>
  <c r="H59" i="68" s="1"/>
  <c r="H60" i="68" s="1"/>
  <c r="H61" i="68" s="1"/>
  <c r="H62" i="68" s="1"/>
  <c r="H63" i="68" s="1"/>
  <c r="H64" i="68" s="1"/>
  <c r="H65" i="68" s="1"/>
  <c r="H66" i="68" s="1"/>
  <c r="H67" i="68" s="1"/>
  <c r="H68" i="68" s="1"/>
  <c r="H69" i="68" s="1"/>
  <c r="H70" i="68" s="1"/>
  <c r="H71" i="68" s="1"/>
  <c r="H72" i="68" s="1"/>
  <c r="H73" i="68" s="1"/>
  <c r="H74" i="68" s="1"/>
  <c r="H75" i="68" s="1"/>
  <c r="H76" i="68" s="1"/>
  <c r="H77" i="68" s="1"/>
  <c r="H78" i="68" s="1"/>
  <c r="H79" i="68" s="1"/>
  <c r="H80" i="68" s="1"/>
  <c r="H81" i="68" s="1"/>
  <c r="H82" i="68" s="1"/>
  <c r="H83" i="68" s="1"/>
  <c r="H84" i="68" s="1"/>
  <c r="H85" i="68" s="1"/>
  <c r="H86" i="68" s="1"/>
  <c r="H87" i="68" s="1"/>
  <c r="H88" i="68" s="1"/>
  <c r="H89" i="68" s="1"/>
  <c r="H90" i="68" s="1"/>
  <c r="H91" i="68" s="1"/>
  <c r="H92" i="68" s="1"/>
  <c r="H93" i="68" s="1"/>
  <c r="H94" i="68" s="1"/>
  <c r="H95" i="68" s="1"/>
  <c r="I7" i="68"/>
  <c r="I8" i="68"/>
  <c r="I9" i="68"/>
  <c r="I12" i="68"/>
  <c r="I13" i="68"/>
  <c r="I16" i="68"/>
  <c r="I17" i="68"/>
  <c r="I20" i="68"/>
  <c r="I21" i="68"/>
  <c r="I24" i="68"/>
  <c r="I25" i="68"/>
  <c r="I27" i="68"/>
  <c r="I29" i="68"/>
  <c r="I31" i="68"/>
  <c r="I33" i="68"/>
  <c r="I35" i="68"/>
  <c r="I37" i="68"/>
  <c r="I39" i="68"/>
  <c r="I41" i="68"/>
  <c r="I43" i="68"/>
  <c r="I45" i="68"/>
  <c r="I47" i="68"/>
  <c r="M25" i="68"/>
  <c r="M26" i="68" s="1"/>
  <c r="M27" i="68" s="1"/>
  <c r="M28" i="68" s="1"/>
  <c r="M29" i="68" s="1"/>
  <c r="M30" i="68" s="1"/>
  <c r="M31" i="68" s="1"/>
  <c r="M32" i="68" s="1"/>
  <c r="M33" i="68" s="1"/>
  <c r="M34" i="68" s="1"/>
  <c r="M35" i="68" s="1"/>
  <c r="M36" i="68" s="1"/>
  <c r="M37" i="68" s="1"/>
  <c r="M38" i="68" s="1"/>
  <c r="M39" i="68" s="1"/>
  <c r="M40" i="68" s="1"/>
  <c r="M41" i="68" s="1"/>
  <c r="M42" i="68" s="1"/>
  <c r="M43" i="68" s="1"/>
  <c r="M44" i="68" s="1"/>
  <c r="M45" i="68" s="1"/>
  <c r="M46" i="68" s="1"/>
  <c r="M47" i="68" s="1"/>
  <c r="M48" i="68" s="1"/>
  <c r="M49" i="68" s="1"/>
  <c r="M50" i="68" s="1"/>
  <c r="M51" i="68" s="1"/>
  <c r="M52" i="68" s="1"/>
  <c r="M53" i="68" s="1"/>
  <c r="M54" i="68" s="1"/>
  <c r="M55" i="68" s="1"/>
  <c r="M56" i="68" s="1"/>
  <c r="M57" i="68" s="1"/>
  <c r="M58" i="68" s="1"/>
  <c r="M59" i="68" s="1"/>
  <c r="M60" i="68" s="1"/>
  <c r="M61" i="68" s="1"/>
  <c r="M62" i="68" s="1"/>
  <c r="M63" i="68" s="1"/>
  <c r="M64" i="68" s="1"/>
  <c r="M65" i="68" s="1"/>
  <c r="M66" i="68" s="1"/>
  <c r="M67" i="68" s="1"/>
  <c r="M68" i="68" s="1"/>
  <c r="M69" i="68" s="1"/>
  <c r="M70" i="68" s="1"/>
  <c r="M71" i="68" s="1"/>
  <c r="M72" i="68" s="1"/>
  <c r="M73" i="68" s="1"/>
  <c r="M74" i="68" s="1"/>
  <c r="M75" i="68" s="1"/>
  <c r="M76" i="68" s="1"/>
  <c r="M77" i="68" s="1"/>
  <c r="M78" i="68" s="1"/>
  <c r="M79" i="68" s="1"/>
  <c r="M80" i="68" s="1"/>
  <c r="M81" i="68" s="1"/>
  <c r="M82" i="68" s="1"/>
  <c r="M83" i="68" s="1"/>
  <c r="M84" i="68" s="1"/>
  <c r="M85" i="68" s="1"/>
  <c r="M86" i="68" s="1"/>
  <c r="M87" i="68" s="1"/>
  <c r="M88" i="68" s="1"/>
  <c r="M89" i="68" s="1"/>
  <c r="M90" i="68" s="1"/>
  <c r="M91" i="68" s="1"/>
  <c r="M92" i="68" s="1"/>
  <c r="M93" i="68" s="1"/>
  <c r="M94" i="68" s="1"/>
  <c r="M95" i="68" s="1"/>
  <c r="I6" i="68"/>
  <c r="J6" i="68" s="1"/>
  <c r="H6" i="69"/>
  <c r="I7" i="69" s="1"/>
  <c r="P7" i="53"/>
  <c r="P6" i="53"/>
  <c r="P17" i="53" s="1"/>
  <c r="P15" i="53"/>
  <c r="T7" i="57"/>
  <c r="T5" i="57"/>
  <c r="T7" i="75"/>
  <c r="T5" i="76"/>
  <c r="T7" i="76"/>
  <c r="H31" i="30"/>
  <c r="H42" i="30"/>
  <c r="H21" i="30"/>
  <c r="I13" i="23" l="1"/>
  <c r="J12" i="23"/>
  <c r="K10" i="23"/>
  <c r="J7" i="68"/>
  <c r="J8" i="68" s="1"/>
  <c r="J9" i="68" s="1"/>
  <c r="J10" i="68" s="1"/>
  <c r="J11" i="68" s="1"/>
  <c r="J12" i="68" s="1"/>
  <c r="J13" i="68" s="1"/>
  <c r="J14" i="68" s="1"/>
  <c r="J15" i="68" s="1"/>
  <c r="J16" i="68" s="1"/>
  <c r="J17" i="68" s="1"/>
  <c r="J18" i="68" s="1"/>
  <c r="J19" i="68" s="1"/>
  <c r="J20" i="68" s="1"/>
  <c r="J21" i="68" s="1"/>
  <c r="J22" i="68" s="1"/>
  <c r="J23" i="68" s="1"/>
  <c r="J24" i="68" s="1"/>
  <c r="J25" i="68" s="1"/>
  <c r="J26" i="68" s="1"/>
  <c r="J27" i="68" s="1"/>
  <c r="J28" i="68" s="1"/>
  <c r="J29" i="68" s="1"/>
  <c r="J30" i="68" s="1"/>
  <c r="J31" i="68" s="1"/>
  <c r="J32" i="68" s="1"/>
  <c r="J33" i="68" s="1"/>
  <c r="J34" i="68" s="1"/>
  <c r="J35" i="68" s="1"/>
  <c r="J36" i="68" s="1"/>
  <c r="J37" i="68" s="1"/>
  <c r="J38" i="68" s="1"/>
  <c r="J39" i="68" s="1"/>
  <c r="J40" i="68" s="1"/>
  <c r="J41" i="68" s="1"/>
  <c r="J42" i="68" s="1"/>
  <c r="J43" i="68" s="1"/>
  <c r="J44" i="68" s="1"/>
  <c r="J45" i="68" s="1"/>
  <c r="J46" i="68" s="1"/>
  <c r="J47" i="68" s="1"/>
  <c r="J48" i="68" s="1"/>
  <c r="J49" i="68" s="1"/>
  <c r="J50" i="68" s="1"/>
  <c r="J51" i="68" s="1"/>
  <c r="J52" i="68" s="1"/>
  <c r="J53" i="68" s="1"/>
  <c r="J54" i="68" s="1"/>
  <c r="J55" i="68" s="1"/>
  <c r="J56" i="68" s="1"/>
  <c r="J57" i="68" s="1"/>
  <c r="J58" i="68" s="1"/>
  <c r="J59" i="68" s="1"/>
  <c r="J60" i="68" s="1"/>
  <c r="J61" i="68" s="1"/>
  <c r="J62" i="68" s="1"/>
  <c r="J63" i="68" s="1"/>
  <c r="J64" i="68" s="1"/>
  <c r="J65" i="68" s="1"/>
  <c r="J66" i="68" s="1"/>
  <c r="J67" i="68" s="1"/>
  <c r="J68" i="68" s="1"/>
  <c r="J69" i="68" s="1"/>
  <c r="J70" i="68" s="1"/>
  <c r="J71" i="68" s="1"/>
  <c r="J72" i="68" s="1"/>
  <c r="J73" i="68" s="1"/>
  <c r="J74" i="68" s="1"/>
  <c r="J75" i="68" s="1"/>
  <c r="H4" i="68" s="1"/>
  <c r="H7" i="69"/>
  <c r="I14" i="23" l="1"/>
  <c r="J13" i="23"/>
  <c r="K11" i="23"/>
  <c r="J76" i="68"/>
  <c r="J77" i="68" s="1"/>
  <c r="J78" i="68" s="1"/>
  <c r="J79" i="68" s="1"/>
  <c r="J80" i="68" s="1"/>
  <c r="J81" i="68" s="1"/>
  <c r="J82" i="68" s="1"/>
  <c r="J83" i="68" s="1"/>
  <c r="J84" i="68" s="1"/>
  <c r="J85" i="68" s="1"/>
  <c r="J86" i="68" s="1"/>
  <c r="J87" i="68" s="1"/>
  <c r="J88" i="68" s="1"/>
  <c r="J89" i="68" s="1"/>
  <c r="J90" i="68" s="1"/>
  <c r="J91" i="68" s="1"/>
  <c r="J92" i="68" s="1"/>
  <c r="J93" i="68" s="1"/>
  <c r="J94" i="68" s="1"/>
  <c r="J95" i="68" s="1"/>
  <c r="M96" i="68" s="1"/>
  <c r="I15" i="23" l="1"/>
  <c r="J14" i="23"/>
  <c r="K12" i="23"/>
  <c r="L8" i="23"/>
  <c r="I16" i="23" l="1"/>
  <c r="J15" i="23"/>
  <c r="K13" i="23"/>
  <c r="I17" i="23" l="1"/>
  <c r="J16" i="23"/>
  <c r="K14" i="23"/>
  <c r="I18" i="23" l="1"/>
  <c r="J17" i="23"/>
  <c r="K15" i="23"/>
  <c r="I19" i="23" l="1"/>
  <c r="J18" i="23"/>
  <c r="K16" i="23"/>
  <c r="I20" i="23" l="1"/>
  <c r="J19" i="23"/>
  <c r="K17" i="23"/>
  <c r="I21" i="23" l="1"/>
  <c r="J20" i="23"/>
  <c r="K18" i="23"/>
  <c r="I22" i="23" l="1"/>
  <c r="J21" i="23"/>
  <c r="K19" i="23"/>
  <c r="I23" i="23" l="1"/>
  <c r="J22" i="23"/>
  <c r="K20" i="23"/>
  <c r="I24" i="23" l="1"/>
  <c r="J23" i="23"/>
  <c r="K21" i="23"/>
  <c r="I25" i="23" l="1"/>
  <c r="J24" i="23"/>
  <c r="K22" i="23"/>
  <c r="I26" i="23" l="1"/>
  <c r="J25" i="23"/>
  <c r="K23" i="23"/>
  <c r="I27" i="23" l="1"/>
  <c r="J26" i="23"/>
  <c r="K24" i="23"/>
  <c r="I28" i="23" l="1"/>
  <c r="J27" i="23"/>
  <c r="K25" i="23"/>
  <c r="I29" i="23" l="1"/>
  <c r="J28" i="23"/>
  <c r="K26" i="23"/>
  <c r="I30" i="23" l="1"/>
  <c r="J29" i="23"/>
  <c r="K27" i="23"/>
  <c r="I31" i="23" l="1"/>
  <c r="J30" i="23"/>
  <c r="K28" i="23"/>
  <c r="I32" i="23" l="1"/>
  <c r="J31" i="23"/>
  <c r="K29" i="23"/>
  <c r="I33" i="23" l="1"/>
  <c r="J32" i="23"/>
  <c r="K30" i="23"/>
  <c r="I34" i="23" l="1"/>
  <c r="J33" i="23"/>
  <c r="K31" i="23"/>
  <c r="I35" i="23" l="1"/>
  <c r="J34" i="23"/>
  <c r="K32" i="23"/>
  <c r="I36" i="23" l="1"/>
  <c r="J35" i="23"/>
  <c r="K33" i="23"/>
  <c r="I37" i="23" l="1"/>
  <c r="J36" i="23"/>
  <c r="K34" i="23"/>
  <c r="I38" i="23" l="1"/>
  <c r="J37" i="23"/>
  <c r="K35" i="23"/>
  <c r="I39" i="23" l="1"/>
  <c r="J38" i="23"/>
  <c r="K36" i="23"/>
  <c r="I40" i="23" l="1"/>
  <c r="J39" i="23"/>
  <c r="K37" i="23"/>
  <c r="I41" i="23" l="1"/>
  <c r="J40" i="23"/>
  <c r="K38" i="23"/>
  <c r="I42" i="23" l="1"/>
  <c r="J41" i="23"/>
  <c r="K39" i="23"/>
  <c r="I43" i="23" l="1"/>
  <c r="J42" i="23"/>
  <c r="K40" i="23"/>
  <c r="I44" i="23" l="1"/>
  <c r="J43" i="23"/>
  <c r="K41" i="23"/>
  <c r="I45" i="23" l="1"/>
  <c r="J44" i="23"/>
  <c r="K42" i="23"/>
  <c r="I46" i="23" l="1"/>
  <c r="J45" i="23"/>
  <c r="K43" i="23"/>
  <c r="I47" i="23" l="1"/>
  <c r="J46" i="23"/>
  <c r="K44" i="23"/>
  <c r="I48" i="23" l="1"/>
  <c r="J47" i="23"/>
  <c r="K45" i="23"/>
  <c r="I49" i="23" l="1"/>
  <c r="J48" i="23"/>
  <c r="K46" i="23"/>
  <c r="I50" i="23" l="1"/>
  <c r="J49" i="23"/>
  <c r="K47" i="23"/>
  <c r="I51" i="23" l="1"/>
  <c r="J50" i="23"/>
  <c r="K48" i="23"/>
  <c r="I52" i="23" l="1"/>
  <c r="J51" i="23"/>
  <c r="K49" i="23"/>
  <c r="I53" i="23" l="1"/>
  <c r="J52" i="23"/>
  <c r="K50" i="23"/>
  <c r="I54" i="23" l="1"/>
  <c r="J53" i="23"/>
  <c r="K51" i="23"/>
  <c r="I55" i="23" l="1"/>
  <c r="J54" i="23"/>
  <c r="K52" i="23"/>
  <c r="I56" i="23" l="1"/>
  <c r="J55" i="23"/>
  <c r="K53" i="23"/>
  <c r="I57" i="23" l="1"/>
  <c r="J56" i="23"/>
  <c r="K54" i="23"/>
  <c r="I58" i="23" l="1"/>
  <c r="J57" i="23"/>
  <c r="K55" i="23"/>
  <c r="I59" i="23" l="1"/>
  <c r="J58" i="23"/>
  <c r="K56" i="23"/>
  <c r="I60" i="23" l="1"/>
  <c r="J59" i="23"/>
  <c r="K57" i="23"/>
  <c r="I61" i="23" l="1"/>
  <c r="J60" i="23"/>
  <c r="K58" i="23"/>
  <c r="I62" i="23" l="1"/>
  <c r="J61" i="23"/>
  <c r="K59" i="23"/>
  <c r="I63" i="23" l="1"/>
  <c r="J62" i="23"/>
  <c r="K60" i="23"/>
  <c r="I64" i="23" l="1"/>
  <c r="J63" i="23"/>
  <c r="K61" i="23"/>
  <c r="I65" i="23" l="1"/>
  <c r="J64" i="23"/>
  <c r="K62" i="23"/>
  <c r="I66" i="23" l="1"/>
  <c r="J65" i="23"/>
  <c r="K63" i="23"/>
  <c r="I67" i="23" l="1"/>
  <c r="J66" i="23"/>
  <c r="K64" i="23"/>
  <c r="I68" i="23" l="1"/>
  <c r="J67" i="23"/>
  <c r="K65" i="23"/>
  <c r="I69" i="23" l="1"/>
  <c r="J68" i="23"/>
  <c r="K66" i="23"/>
  <c r="I70" i="23" l="1"/>
  <c r="J69" i="23"/>
  <c r="K67" i="23"/>
  <c r="I71" i="23" l="1"/>
  <c r="J70" i="23"/>
  <c r="K68" i="23"/>
  <c r="I72" i="23" l="1"/>
  <c r="J71" i="23"/>
  <c r="K69" i="23"/>
  <c r="I73" i="23" l="1"/>
  <c r="J72" i="23"/>
  <c r="K70" i="23"/>
  <c r="I74" i="23" l="1"/>
  <c r="J73" i="23"/>
  <c r="K71" i="23"/>
  <c r="I75" i="23" l="1"/>
  <c r="J74" i="23"/>
  <c r="K72" i="23"/>
  <c r="I76" i="23" l="1"/>
  <c r="J75" i="23"/>
  <c r="K73" i="23"/>
  <c r="I77" i="23" l="1"/>
  <c r="J76" i="23"/>
  <c r="K74" i="23"/>
  <c r="I78" i="23" l="1"/>
  <c r="J77" i="23"/>
  <c r="K75" i="23"/>
  <c r="I79" i="23" l="1"/>
  <c r="J78" i="23"/>
  <c r="K76" i="23"/>
  <c r="I80" i="23" l="1"/>
  <c r="J79" i="23"/>
  <c r="K77" i="23"/>
  <c r="I81" i="23" l="1"/>
  <c r="J80" i="23"/>
  <c r="K78" i="23"/>
  <c r="I82" i="23" l="1"/>
  <c r="J81" i="23"/>
  <c r="K79" i="23"/>
  <c r="I83" i="23" l="1"/>
  <c r="J82" i="23"/>
  <c r="K80" i="23"/>
  <c r="I84" i="23" l="1"/>
  <c r="J83" i="23"/>
  <c r="K81" i="23"/>
  <c r="I85" i="23" l="1"/>
  <c r="J84" i="23"/>
  <c r="K82" i="23"/>
  <c r="I86" i="23" l="1"/>
  <c r="J85" i="23"/>
  <c r="K83" i="23"/>
  <c r="I87" i="23" l="1"/>
  <c r="J86" i="23"/>
  <c r="K84" i="23"/>
  <c r="I88" i="23" l="1"/>
  <c r="J87" i="23"/>
  <c r="K85" i="23"/>
  <c r="I89" i="23" l="1"/>
  <c r="J88" i="23"/>
  <c r="K86" i="23"/>
  <c r="I90" i="23" l="1"/>
  <c r="J89" i="23"/>
  <c r="K87" i="23"/>
  <c r="I91" i="23" l="1"/>
  <c r="J90" i="23"/>
  <c r="K88" i="23"/>
  <c r="I92" i="23" l="1"/>
  <c r="J91" i="23"/>
  <c r="K89" i="23"/>
  <c r="I93" i="23" l="1"/>
  <c r="J92" i="23"/>
  <c r="K90" i="23"/>
  <c r="I94" i="23" l="1"/>
  <c r="J93" i="23"/>
  <c r="K91" i="23"/>
  <c r="I95" i="23" l="1"/>
  <c r="J94" i="23"/>
  <c r="K92" i="23"/>
  <c r="I96" i="23" l="1"/>
  <c r="J95" i="23"/>
  <c r="K93" i="23"/>
  <c r="I97" i="23" l="1"/>
  <c r="J96" i="23"/>
  <c r="K94" i="23"/>
  <c r="I98" i="23" l="1"/>
  <c r="J97" i="23"/>
  <c r="K95" i="23"/>
  <c r="I99" i="23" l="1"/>
  <c r="J98" i="23"/>
  <c r="K96" i="23"/>
  <c r="I100" i="23" l="1"/>
  <c r="J99" i="23"/>
  <c r="K97" i="23"/>
  <c r="I101" i="23" l="1"/>
  <c r="J100" i="23"/>
  <c r="K98" i="23"/>
  <c r="I102" i="23" l="1"/>
  <c r="J101" i="23"/>
  <c r="K99" i="23"/>
  <c r="I103" i="23" l="1"/>
  <c r="J102" i="23"/>
  <c r="K100" i="23"/>
  <c r="I104" i="23" l="1"/>
  <c r="J103" i="23"/>
  <c r="K101" i="23"/>
  <c r="I105" i="23" l="1"/>
  <c r="J104" i="23"/>
  <c r="K102" i="23"/>
  <c r="I106" i="23" l="1"/>
  <c r="J105" i="23"/>
  <c r="K103" i="23"/>
  <c r="I107" i="23" l="1"/>
  <c r="J106" i="23"/>
  <c r="K104" i="23"/>
  <c r="I108" i="23" l="1"/>
  <c r="J107" i="23"/>
  <c r="K105" i="23"/>
  <c r="I109" i="23" l="1"/>
  <c r="J108" i="23"/>
  <c r="K106" i="23"/>
  <c r="I110" i="23" l="1"/>
  <c r="J109" i="23"/>
  <c r="K107" i="23"/>
  <c r="I111" i="23" l="1"/>
  <c r="J110" i="23"/>
  <c r="K108" i="23"/>
  <c r="I112" i="23" l="1"/>
  <c r="J111" i="23"/>
  <c r="K109" i="23"/>
  <c r="I113" i="23" l="1"/>
  <c r="J112" i="23"/>
  <c r="K110" i="23"/>
  <c r="I114" i="23" l="1"/>
  <c r="J113" i="23"/>
  <c r="K111" i="23"/>
  <c r="I115" i="23" l="1"/>
  <c r="J114" i="23"/>
  <c r="K112" i="23"/>
  <c r="I116" i="23" l="1"/>
  <c r="J115" i="23"/>
  <c r="K113" i="23"/>
  <c r="I117" i="23" l="1"/>
  <c r="J116" i="23"/>
  <c r="K114" i="23"/>
  <c r="I118" i="23" l="1"/>
  <c r="J117" i="23"/>
  <c r="K115" i="23"/>
  <c r="I119" i="23" l="1"/>
  <c r="J118" i="23"/>
  <c r="K116" i="23"/>
  <c r="I120" i="23" l="1"/>
  <c r="J119" i="23"/>
  <c r="K117" i="23"/>
  <c r="I121" i="23" l="1"/>
  <c r="J120" i="23"/>
  <c r="K118" i="23"/>
  <c r="I122" i="23" l="1"/>
  <c r="J121" i="23"/>
  <c r="K119" i="23"/>
  <c r="I123" i="23" l="1"/>
  <c r="J122" i="23"/>
  <c r="K120" i="23"/>
  <c r="I124" i="23" l="1"/>
  <c r="J123" i="23"/>
  <c r="K121" i="23"/>
  <c r="I125" i="23" l="1"/>
  <c r="J124" i="23"/>
  <c r="K122" i="23"/>
  <c r="I126" i="23" l="1"/>
  <c r="J125" i="23"/>
  <c r="K123" i="23"/>
  <c r="I127" i="23" l="1"/>
  <c r="J126" i="23"/>
  <c r="K124" i="23"/>
  <c r="I128" i="23" l="1"/>
  <c r="J127" i="23"/>
  <c r="K125" i="23"/>
  <c r="I129" i="23" l="1"/>
  <c r="J128" i="23"/>
  <c r="K126" i="23"/>
  <c r="I130" i="23" l="1"/>
  <c r="J129" i="23"/>
  <c r="K127" i="23"/>
  <c r="I131" i="23" l="1"/>
  <c r="J130" i="23"/>
  <c r="K128" i="23"/>
  <c r="I132" i="23" l="1"/>
  <c r="J131" i="23"/>
  <c r="K129" i="23"/>
  <c r="I133" i="23" l="1"/>
  <c r="J132" i="23"/>
  <c r="K130" i="23"/>
  <c r="I134" i="23" l="1"/>
  <c r="J133" i="23"/>
  <c r="K131" i="23"/>
  <c r="I135" i="23" l="1"/>
  <c r="J134" i="23"/>
  <c r="K132" i="23"/>
  <c r="I136" i="23" l="1"/>
  <c r="J135" i="23"/>
  <c r="K133" i="23"/>
  <c r="I137" i="23" l="1"/>
  <c r="J136" i="23"/>
  <c r="K134" i="23"/>
  <c r="I138" i="23" l="1"/>
  <c r="J137" i="23"/>
  <c r="K135" i="23"/>
  <c r="I139" i="23" l="1"/>
  <c r="J138" i="23"/>
  <c r="K136" i="23"/>
  <c r="I140" i="23" l="1"/>
  <c r="J139" i="23"/>
  <c r="K137" i="23"/>
  <c r="I141" i="23" l="1"/>
  <c r="J140" i="23"/>
  <c r="K138" i="23"/>
  <c r="I142" i="23" l="1"/>
  <c r="J141" i="23"/>
  <c r="K139" i="23"/>
  <c r="I143" i="23" l="1"/>
  <c r="J142" i="23"/>
  <c r="K140" i="23"/>
  <c r="I144" i="23" l="1"/>
  <c r="J143" i="23"/>
  <c r="K141" i="23"/>
  <c r="I145" i="23" l="1"/>
  <c r="J144" i="23"/>
  <c r="K142" i="23"/>
  <c r="I146" i="23" l="1"/>
  <c r="J145" i="23"/>
  <c r="K143" i="23"/>
  <c r="I147" i="23" l="1"/>
  <c r="J147" i="23" s="1"/>
  <c r="J146" i="23"/>
  <c r="K144" i="23"/>
  <c r="K145" i="23" l="1"/>
  <c r="K146" i="23" l="1"/>
  <c r="H5" i="23"/>
  <c r="E9" i="23"/>
  <c r="E10" i="23" s="1"/>
  <c r="E11" i="23" s="1"/>
  <c r="E12" i="23" s="1"/>
  <c r="E13" i="23" s="1"/>
  <c r="E14" i="23" s="1"/>
  <c r="E15" i="23" s="1"/>
  <c r="E16" i="23" s="1"/>
  <c r="E17" i="23" s="1"/>
  <c r="E18" i="23" s="1"/>
  <c r="E19" i="23" s="1"/>
  <c r="E20" i="23" s="1"/>
  <c r="E21" i="23" s="1"/>
  <c r="E22" i="23" s="1"/>
  <c r="E23" i="23" s="1"/>
  <c r="E24" i="23" s="1"/>
  <c r="E25" i="23" s="1"/>
  <c r="E26" i="23" s="1"/>
  <c r="E27" i="23" s="1"/>
  <c r="E28" i="23" s="1"/>
  <c r="E29" i="23" s="1"/>
  <c r="E30" i="23" s="1"/>
  <c r="E31" i="23" s="1"/>
  <c r="E32" i="23" s="1"/>
  <c r="E33" i="23" s="1"/>
  <c r="E34" i="23" s="1"/>
  <c r="E35" i="23" s="1"/>
  <c r="E36" i="23" s="1"/>
  <c r="E37" i="23" s="1"/>
  <c r="E38" i="23" s="1"/>
  <c r="E39" i="23" s="1"/>
  <c r="E40" i="23" s="1"/>
  <c r="E41" i="23" s="1"/>
  <c r="E42" i="23" s="1"/>
  <c r="E43" i="23" s="1"/>
  <c r="E44" i="23" s="1"/>
  <c r="E45" i="23" s="1"/>
  <c r="E46" i="23" s="1"/>
  <c r="E47" i="23" s="1"/>
  <c r="E48" i="23" s="1"/>
  <c r="E49" i="23" s="1"/>
  <c r="E50" i="23" s="1"/>
  <c r="E51" i="23" s="1"/>
  <c r="E52" i="23" s="1"/>
  <c r="E53" i="23" s="1"/>
  <c r="E54" i="23" s="1"/>
  <c r="E55" i="23" s="1"/>
  <c r="E56" i="23" s="1"/>
  <c r="E57" i="23" s="1"/>
  <c r="E58" i="23" s="1"/>
  <c r="E59" i="23" s="1"/>
  <c r="E60" i="23" s="1"/>
  <c r="E61" i="23" s="1"/>
  <c r="E62" i="23" s="1"/>
  <c r="E63" i="23" s="1"/>
  <c r="E64" i="23" s="1"/>
  <c r="E65" i="23" s="1"/>
  <c r="E66" i="23" s="1"/>
  <c r="E67" i="23" s="1"/>
  <c r="E68" i="23" s="1"/>
  <c r="E69" i="23" s="1"/>
  <c r="E70" i="23" s="1"/>
  <c r="E71" i="23" s="1"/>
  <c r="E72" i="23" s="1"/>
  <c r="E73" i="23" s="1"/>
  <c r="E74" i="23" s="1"/>
  <c r="E75" i="23" s="1"/>
  <c r="E76" i="23" s="1"/>
  <c r="E77" i="23" s="1"/>
  <c r="E78" i="23" s="1"/>
  <c r="E79" i="23" s="1"/>
  <c r="E80" i="23" s="1"/>
  <c r="E81" i="23" s="1"/>
  <c r="E82" i="23" s="1"/>
  <c r="E83" i="23" s="1"/>
  <c r="E84" i="23" s="1"/>
  <c r="E85" i="23" s="1"/>
  <c r="E86" i="23" s="1"/>
  <c r="E87" i="23" s="1"/>
  <c r="E88" i="23" s="1"/>
  <c r="E89" i="23" s="1"/>
  <c r="E90" i="23" s="1"/>
  <c r="E91" i="23" s="1"/>
  <c r="E92" i="23" s="1"/>
  <c r="E93" i="23" s="1"/>
  <c r="E94" i="23" s="1"/>
  <c r="E95" i="23" s="1"/>
  <c r="E96" i="23" s="1"/>
  <c r="E97" i="23" s="1"/>
  <c r="E98" i="23" s="1"/>
  <c r="E99" i="23" s="1"/>
  <c r="E100" i="23" s="1"/>
  <c r="E101" i="23" s="1"/>
  <c r="E102" i="23" s="1"/>
  <c r="E103" i="23" s="1"/>
  <c r="E104" i="23" s="1"/>
  <c r="E105" i="23" s="1"/>
  <c r="E106" i="23" s="1"/>
  <c r="E107" i="23" s="1"/>
  <c r="E108" i="23" s="1"/>
  <c r="E109" i="23" s="1"/>
  <c r="E110" i="23" s="1"/>
  <c r="E111" i="23" s="1"/>
  <c r="E112" i="23" s="1"/>
  <c r="E113" i="23" s="1"/>
  <c r="E114" i="23" s="1"/>
  <c r="E115" i="23" s="1"/>
  <c r="E116" i="23" s="1"/>
  <c r="E117" i="23" s="1"/>
  <c r="E118" i="23" s="1"/>
  <c r="E119" i="23" s="1"/>
  <c r="E120" i="23" s="1"/>
  <c r="E121" i="23" s="1"/>
  <c r="E122" i="23" s="1"/>
  <c r="E123" i="23" s="1"/>
  <c r="E124" i="23" s="1"/>
  <c r="E125" i="23" s="1"/>
  <c r="E126" i="23" s="1"/>
  <c r="E127" i="23" s="1"/>
  <c r="E128" i="23" s="1"/>
  <c r="E129" i="23" s="1"/>
  <c r="E130" i="23" s="1"/>
  <c r="E131" i="23" s="1"/>
  <c r="E132" i="23" s="1"/>
  <c r="E133" i="23" s="1"/>
  <c r="E134" i="23" s="1"/>
  <c r="E135" i="23" s="1"/>
  <c r="E136" i="23" s="1"/>
  <c r="E137" i="23" s="1"/>
  <c r="E138" i="23" s="1"/>
  <c r="E139" i="23" s="1"/>
  <c r="E140" i="23" s="1"/>
  <c r="E141" i="23" s="1"/>
  <c r="E142" i="23" s="1"/>
  <c r="E143" i="23" s="1"/>
  <c r="E144" i="23" s="1"/>
  <c r="E145" i="23" s="1"/>
  <c r="E146" i="23" s="1"/>
  <c r="E147" i="23" s="1"/>
  <c r="M4" i="24" l="1"/>
  <c r="K9" i="23"/>
  <c r="L9" i="23" s="1"/>
  <c r="L10" i="23" s="1"/>
  <c r="L11" i="23" s="1"/>
  <c r="L12" i="23" s="1"/>
  <c r="L13" i="23" s="1"/>
  <c r="L14" i="23" s="1"/>
  <c r="L15" i="23" s="1"/>
  <c r="L16" i="23" s="1"/>
  <c r="L17" i="23" s="1"/>
  <c r="L18" i="23" s="1"/>
  <c r="L19" i="23" s="1"/>
  <c r="L20" i="23" s="1"/>
  <c r="L21" i="23" s="1"/>
  <c r="L22" i="23" s="1"/>
  <c r="L23" i="23" s="1"/>
  <c r="L24" i="23" s="1"/>
  <c r="L25" i="23" s="1"/>
  <c r="L26" i="23" s="1"/>
  <c r="L27" i="23" s="1"/>
  <c r="L28" i="23" s="1"/>
  <c r="L29" i="23" s="1"/>
  <c r="L30" i="23" s="1"/>
  <c r="L31" i="23" s="1"/>
  <c r="L32" i="23" s="1"/>
  <c r="L33" i="23" s="1"/>
  <c r="L34" i="23" s="1"/>
  <c r="L35" i="23" s="1"/>
  <c r="L36" i="23" s="1"/>
  <c r="L37" i="23" s="1"/>
  <c r="L38" i="23" s="1"/>
  <c r="L39" i="23" s="1"/>
  <c r="L40" i="23" s="1"/>
  <c r="L41" i="23" s="1"/>
  <c r="L42" i="23" s="1"/>
  <c r="L43" i="23" s="1"/>
  <c r="L44" i="23" s="1"/>
  <c r="L45" i="23" s="1"/>
  <c r="L46" i="23" s="1"/>
  <c r="L47" i="23" s="1"/>
  <c r="L48" i="23" s="1"/>
  <c r="L49" i="23" s="1"/>
  <c r="L50" i="23" s="1"/>
  <c r="L51" i="23" s="1"/>
  <c r="L52" i="23" s="1"/>
  <c r="L53" i="23" s="1"/>
  <c r="L54" i="23" s="1"/>
  <c r="L55" i="23" s="1"/>
  <c r="L56" i="23" s="1"/>
  <c r="L57" i="23" s="1"/>
  <c r="L58" i="23" s="1"/>
  <c r="L59" i="23" s="1"/>
  <c r="L60" i="23" s="1"/>
  <c r="L61" i="23" s="1"/>
  <c r="L62" i="23" s="1"/>
  <c r="L63" i="23" s="1"/>
  <c r="L64" i="23" s="1"/>
  <c r="L65" i="23" s="1"/>
  <c r="L66" i="23" s="1"/>
  <c r="L67" i="23" s="1"/>
  <c r="L68" i="23" s="1"/>
  <c r="L69" i="23" s="1"/>
  <c r="L70" i="23" s="1"/>
  <c r="L71" i="23" s="1"/>
  <c r="L72" i="23" s="1"/>
  <c r="L73" i="23" s="1"/>
  <c r="L74" i="23" s="1"/>
  <c r="L75" i="23" s="1"/>
  <c r="L76" i="23" s="1"/>
  <c r="L77" i="23" s="1"/>
  <c r="L78" i="23" s="1"/>
  <c r="L79" i="23" s="1"/>
  <c r="L80" i="23" s="1"/>
  <c r="L81" i="23" s="1"/>
  <c r="L82" i="23" s="1"/>
  <c r="L83" i="23" s="1"/>
  <c r="L84" i="23" s="1"/>
  <c r="L85" i="23" s="1"/>
  <c r="L86" i="23" s="1"/>
  <c r="L87" i="23" s="1"/>
  <c r="L88" i="23" s="1"/>
  <c r="L89" i="23" s="1"/>
  <c r="L90" i="23" s="1"/>
  <c r="L91" i="23" s="1"/>
  <c r="L92" i="23" s="1"/>
  <c r="L93" i="23" s="1"/>
  <c r="L94" i="23" s="1"/>
  <c r="L95" i="23" s="1"/>
  <c r="L96" i="23" s="1"/>
  <c r="L97" i="23" s="1"/>
  <c r="L98" i="23" s="1"/>
  <c r="L99" i="23" s="1"/>
  <c r="L100" i="23" s="1"/>
  <c r="L101" i="23" s="1"/>
  <c r="L102" i="23" s="1"/>
  <c r="L103" i="23" s="1"/>
  <c r="L104" i="23" s="1"/>
  <c r="L105" i="23" s="1"/>
  <c r="L106" i="23" s="1"/>
  <c r="L107" i="23" s="1"/>
  <c r="L108" i="23" s="1"/>
  <c r="L109" i="23" s="1"/>
  <c r="L110" i="23" s="1"/>
  <c r="L111" i="23" s="1"/>
  <c r="L112" i="23" s="1"/>
  <c r="L113" i="23" s="1"/>
  <c r="L114" i="23" s="1"/>
  <c r="L115" i="23" s="1"/>
  <c r="L116" i="23" s="1"/>
  <c r="L117" i="23" s="1"/>
  <c r="L118" i="23" s="1"/>
  <c r="L119" i="23" s="1"/>
  <c r="L120" i="23" s="1"/>
  <c r="L121" i="23" s="1"/>
  <c r="L122" i="23" s="1"/>
  <c r="L123" i="23" s="1"/>
  <c r="L124" i="23" s="1"/>
  <c r="L125" i="23" s="1"/>
  <c r="L126" i="23" s="1"/>
  <c r="L127" i="23" s="1"/>
  <c r="L128" i="23" s="1"/>
  <c r="L129" i="23" s="1"/>
  <c r="L130" i="23" s="1"/>
  <c r="L131" i="23" s="1"/>
  <c r="L132" i="23" s="1"/>
  <c r="L133" i="23" s="1"/>
  <c r="L134" i="23" s="1"/>
  <c r="L135" i="23" s="1"/>
  <c r="L136" i="23" s="1"/>
  <c r="L137" i="23" s="1"/>
  <c r="L138" i="23" s="1"/>
  <c r="L139" i="23" s="1"/>
  <c r="L140" i="23" s="1"/>
  <c r="L141" i="23" s="1"/>
  <c r="L142" i="23" s="1"/>
  <c r="L143" i="23" s="1"/>
  <c r="L144" i="23" s="1"/>
  <c r="L145" i="23" s="1"/>
  <c r="L146" i="23" s="1"/>
  <c r="K147" i="23"/>
  <c r="J6" i="23" l="1"/>
  <c r="N6" i="24"/>
  <c r="N10" i="24"/>
  <c r="N14" i="24"/>
  <c r="N18" i="24"/>
  <c r="N22" i="24"/>
  <c r="N26" i="24"/>
  <c r="N30" i="24"/>
  <c r="N34" i="24"/>
  <c r="N9" i="24"/>
  <c r="N13" i="24"/>
  <c r="N17" i="24"/>
  <c r="N21" i="24"/>
  <c r="N25" i="24"/>
  <c r="N29" i="24"/>
  <c r="N33" i="24"/>
  <c r="N36" i="24"/>
  <c r="N8" i="24"/>
  <c r="N12" i="24"/>
  <c r="N16" i="24"/>
  <c r="N20" i="24"/>
  <c r="N24" i="24"/>
  <c r="N28" i="24"/>
  <c r="N32" i="24"/>
  <c r="N7" i="24"/>
  <c r="N11" i="24"/>
  <c r="N15" i="24"/>
  <c r="N19" i="24"/>
  <c r="N23" i="24"/>
  <c r="N27" i="24"/>
  <c r="N31" i="24"/>
  <c r="N35" i="24"/>
  <c r="L147" i="23"/>
</calcChain>
</file>

<file path=xl/sharedStrings.xml><?xml version="1.0" encoding="utf-8"?>
<sst xmlns="http://schemas.openxmlformats.org/spreadsheetml/2006/main" count="1514" uniqueCount="468">
  <si>
    <t>Data:</t>
  </si>
  <si>
    <t>Lote:</t>
  </si>
  <si>
    <t>Galpão:</t>
  </si>
  <si>
    <t>Procedência:</t>
  </si>
  <si>
    <t>Tipo Ave:</t>
  </si>
  <si>
    <t>Nascimento:</t>
  </si>
  <si>
    <t>Nº Aves Atual</t>
  </si>
  <si>
    <t>Ração Acum.</t>
  </si>
  <si>
    <t>Idade</t>
  </si>
  <si>
    <t>Descarte</t>
  </si>
  <si>
    <t>Peso Padrão</t>
  </si>
  <si>
    <t>Peso Real</t>
  </si>
  <si>
    <t>SEMANA 1</t>
  </si>
  <si>
    <t>SEMANA 2</t>
  </si>
  <si>
    <t>SEMANA 3</t>
  </si>
  <si>
    <t>SEMANA 4</t>
  </si>
  <si>
    <t>SEMANA 5</t>
  </si>
  <si>
    <t>SEMANA 6</t>
  </si>
  <si>
    <t>SEMANA 7</t>
  </si>
  <si>
    <t>SEMANA 8</t>
  </si>
  <si>
    <t>SEMANA 9</t>
  </si>
  <si>
    <t>SEMANA 10</t>
  </si>
  <si>
    <t>SEMANA 11</t>
  </si>
  <si>
    <t>SEMANA 12</t>
  </si>
  <si>
    <t>SEMANA 13</t>
  </si>
  <si>
    <t>SEMANA 14</t>
  </si>
  <si>
    <t>SEMANA 15</t>
  </si>
  <si>
    <t>Descrição</t>
  </si>
  <si>
    <t>Valor</t>
  </si>
  <si>
    <t>Quant</t>
  </si>
  <si>
    <t>Total</t>
  </si>
  <si>
    <t>Fornecedor</t>
  </si>
  <si>
    <t>Plano Contas</t>
  </si>
  <si>
    <t>Bom</t>
  </si>
  <si>
    <t>Quebrado</t>
  </si>
  <si>
    <t>Trincado</t>
  </si>
  <si>
    <t>Casca</t>
  </si>
  <si>
    <t>Sujo</t>
  </si>
  <si>
    <t>Lote</t>
  </si>
  <si>
    <t>Viabilidade:</t>
  </si>
  <si>
    <t>BANCO DE DADOS</t>
  </si>
  <si>
    <t>Granja Capixaba</t>
  </si>
  <si>
    <t>Agropecuária Eng. Caldas</t>
  </si>
  <si>
    <t>Cerâmica Eng. Caldas</t>
  </si>
  <si>
    <t>3.1.1 Pintinhos</t>
  </si>
  <si>
    <t>3.1 Investimentos</t>
  </si>
  <si>
    <t>2.1 Custo Fixo</t>
  </si>
  <si>
    <t>1.1 Custo Variável</t>
  </si>
  <si>
    <t>1.1.1 Impostos</t>
  </si>
  <si>
    <t>1.1.2 Insumos Desinfecção</t>
  </si>
  <si>
    <t>1.1.3 Maravalha Alojamento</t>
  </si>
  <si>
    <t>2.1.1 Água</t>
  </si>
  <si>
    <t>2.1.2 Combustível</t>
  </si>
  <si>
    <t>2.1.3 Gás</t>
  </si>
  <si>
    <t>2.1.4 Internet</t>
  </si>
  <si>
    <t xml:space="preserve">2.1.5 Luz </t>
  </si>
  <si>
    <t>2.1.6 Telefone</t>
  </si>
  <si>
    <t>2.1.7 Mão de Obra</t>
  </si>
  <si>
    <t>2.1.8 Serviços Terceiros</t>
  </si>
  <si>
    <t>1.1.4 Ração</t>
  </si>
  <si>
    <t>1.1.5 Vacina</t>
  </si>
  <si>
    <t>3.1.2 Galpão</t>
  </si>
  <si>
    <t>Casa do Fazendeiro</t>
  </si>
  <si>
    <t>Globoaves</t>
  </si>
  <si>
    <t xml:space="preserve"> </t>
  </si>
  <si>
    <t>Dias</t>
  </si>
  <si>
    <t>Produção</t>
  </si>
  <si>
    <t>Embrapa 051</t>
  </si>
  <si>
    <t>Ovos Produzidos</t>
  </si>
  <si>
    <t>Consumo Ração</t>
  </si>
  <si>
    <t>Cons.Ração/Dz Ovos</t>
  </si>
  <si>
    <t>Custo Ração/Dz Ovos</t>
  </si>
  <si>
    <t>Observação</t>
  </si>
  <si>
    <t>Preço Ração /  KG</t>
  </si>
  <si>
    <t>Nº Aves Mortas</t>
  </si>
  <si>
    <t>Alojadas:</t>
  </si>
  <si>
    <t>Semana</t>
  </si>
  <si>
    <t>Acumulado</t>
  </si>
  <si>
    <t>Gasto Semanal</t>
  </si>
  <si>
    <t>Produção Ovos</t>
  </si>
  <si>
    <t>Consumo Unitário</t>
  </si>
  <si>
    <t>Acumulado Gasto</t>
  </si>
  <si>
    <t>Acumulado Total</t>
  </si>
  <si>
    <t>Acumulado Semanal</t>
  </si>
  <si>
    <t>Acumulado Vendas</t>
  </si>
  <si>
    <t>Descarte:</t>
  </si>
  <si>
    <t>2.1.9  Embalagens e Sacolas</t>
  </si>
  <si>
    <t>3.1.3 Bebedouro</t>
  </si>
  <si>
    <t>3.1.4 Comedouro</t>
  </si>
  <si>
    <t>Constrular</t>
  </si>
  <si>
    <t>Milho</t>
  </si>
  <si>
    <t>Peso</t>
  </si>
  <si>
    <t>Farelo de Soja</t>
  </si>
  <si>
    <t>Farelo de Trigo</t>
  </si>
  <si>
    <t>Qtde</t>
  </si>
  <si>
    <t>SEMANA 16</t>
  </si>
  <si>
    <t>SEMANA 17</t>
  </si>
  <si>
    <t>SEMANA 18</t>
  </si>
  <si>
    <t>SEMANA 19</t>
  </si>
  <si>
    <t>SEMANA 20</t>
  </si>
  <si>
    <t>Calcário</t>
  </si>
  <si>
    <t>Sal Comum</t>
  </si>
  <si>
    <t>Total Ração</t>
  </si>
  <si>
    <t>Custo por KG</t>
  </si>
  <si>
    <t>Restante</t>
  </si>
  <si>
    <t>Raça</t>
  </si>
  <si>
    <t>Caipira</t>
  </si>
  <si>
    <t>Criatório Neves</t>
  </si>
  <si>
    <t>Data</t>
  </si>
  <si>
    <t>Descartes</t>
  </si>
  <si>
    <t>Local</t>
  </si>
  <si>
    <t>Bovans Black</t>
  </si>
  <si>
    <t>Hisex Brown</t>
  </si>
  <si>
    <t>Granja</t>
  </si>
  <si>
    <t>Pescoço Pelado</t>
  </si>
  <si>
    <t>Índio Gigante</t>
  </si>
  <si>
    <t>Brahma</t>
  </si>
  <si>
    <t>Gigante Negro</t>
  </si>
  <si>
    <t>Galinha Índio Gigante</t>
  </si>
  <si>
    <t>Frango Índio Gigante</t>
  </si>
  <si>
    <t>Viabilidade</t>
  </si>
  <si>
    <t>Baia 10</t>
  </si>
  <si>
    <t>Baia 11</t>
  </si>
  <si>
    <t>Baia 12</t>
  </si>
  <si>
    <t>Baia 13</t>
  </si>
  <si>
    <t>Baia 14</t>
  </si>
  <si>
    <t>Poedeiras</t>
  </si>
  <si>
    <t>Mês:</t>
  </si>
  <si>
    <t>Aves</t>
  </si>
  <si>
    <t>Chocada</t>
  </si>
  <si>
    <t>Não Galados</t>
  </si>
  <si>
    <t>Não Nasceram</t>
  </si>
  <si>
    <t>Nascimento</t>
  </si>
  <si>
    <t>Chocadeiras</t>
  </si>
  <si>
    <t>Dados</t>
  </si>
  <si>
    <t>Indice</t>
  </si>
  <si>
    <t>A1-1</t>
  </si>
  <si>
    <t>A1-2</t>
  </si>
  <si>
    <t>A1-3</t>
  </si>
  <si>
    <t>A1-4</t>
  </si>
  <si>
    <t>A2-1</t>
  </si>
  <si>
    <t>A2-2</t>
  </si>
  <si>
    <t>A2-3</t>
  </si>
  <si>
    <t>A2-4</t>
  </si>
  <si>
    <t>A3-1</t>
  </si>
  <si>
    <t>A3-2</t>
  </si>
  <si>
    <t>A3-3</t>
  </si>
  <si>
    <t>A3-4</t>
  </si>
  <si>
    <t>A4-1</t>
  </si>
  <si>
    <t>A4-2</t>
  </si>
  <si>
    <t>A4-3</t>
  </si>
  <si>
    <t>A4-4</t>
  </si>
  <si>
    <t>A5-1</t>
  </si>
  <si>
    <t>A5-2</t>
  </si>
  <si>
    <t>A5-3</t>
  </si>
  <si>
    <t>A5-4</t>
  </si>
  <si>
    <t>A6-1</t>
  </si>
  <si>
    <t>A6-2</t>
  </si>
  <si>
    <t>A6-3</t>
  </si>
  <si>
    <t>A6-4</t>
  </si>
  <si>
    <t>A7-1</t>
  </si>
  <si>
    <t>A7-2</t>
  </si>
  <si>
    <t>A7-3</t>
  </si>
  <si>
    <t>A7-4</t>
  </si>
  <si>
    <t>A8-1</t>
  </si>
  <si>
    <t>A8-2</t>
  </si>
  <si>
    <t>A8-3</t>
  </si>
  <si>
    <t>A8-4</t>
  </si>
  <si>
    <t>A9-1</t>
  </si>
  <si>
    <t>A9-2</t>
  </si>
  <si>
    <t>A9-3</t>
  </si>
  <si>
    <t>A9-4</t>
  </si>
  <si>
    <t>A10-1</t>
  </si>
  <si>
    <t>A10-2</t>
  </si>
  <si>
    <t>A10-3</t>
  </si>
  <si>
    <t>A10-4</t>
  </si>
  <si>
    <t>A11-1</t>
  </si>
  <si>
    <t>A11-2</t>
  </si>
  <si>
    <t>A11-3</t>
  </si>
  <si>
    <t>A11-4</t>
  </si>
  <si>
    <t>A12-1</t>
  </si>
  <si>
    <t>A12-2</t>
  </si>
  <si>
    <t>A12-3</t>
  </si>
  <si>
    <t>A12-4</t>
  </si>
  <si>
    <t>A13-1</t>
  </si>
  <si>
    <t>A13-2</t>
  </si>
  <si>
    <t>A13-3</t>
  </si>
  <si>
    <t>A13-4</t>
  </si>
  <si>
    <t>A14-1</t>
  </si>
  <si>
    <t>A14-2</t>
  </si>
  <si>
    <t>A14-3</t>
  </si>
  <si>
    <t>A14-4</t>
  </si>
  <si>
    <t>A15-1</t>
  </si>
  <si>
    <t>A15-2</t>
  </si>
  <si>
    <t>A15-3</t>
  </si>
  <si>
    <t>A15-4</t>
  </si>
  <si>
    <t>A16-1</t>
  </si>
  <si>
    <t>A16-2</t>
  </si>
  <si>
    <t>A16-3</t>
  </si>
  <si>
    <t>A16-4</t>
  </si>
  <si>
    <t>A17-1</t>
  </si>
  <si>
    <t>A17-2</t>
  </si>
  <si>
    <t>A17-3</t>
  </si>
  <si>
    <t>A17-4</t>
  </si>
  <si>
    <t>Lucro</t>
  </si>
  <si>
    <t>Custo KG Ração</t>
  </si>
  <si>
    <t>Qtde aves:</t>
  </si>
  <si>
    <t>Preco Dúzia de Ovos:</t>
  </si>
  <si>
    <t>Valor Semana</t>
  </si>
  <si>
    <t>Procedência</t>
  </si>
  <si>
    <t>Local / Galpão</t>
  </si>
  <si>
    <t>Poedeira</t>
  </si>
  <si>
    <t>Plymouth Rock Barrada</t>
  </si>
  <si>
    <t>Quant.</t>
  </si>
  <si>
    <t>MENU</t>
  </si>
  <si>
    <t>Contagem</t>
  </si>
  <si>
    <t>Raças</t>
  </si>
  <si>
    <t>Contagem de Animais</t>
  </si>
  <si>
    <t>Controle de Entrada de Aves</t>
  </si>
  <si>
    <t>Valor Unit.</t>
  </si>
  <si>
    <t>Vendas</t>
  </si>
  <si>
    <t>Custos Variáveis</t>
  </si>
  <si>
    <t>Investimento</t>
  </si>
  <si>
    <t>Descrição Custos</t>
  </si>
  <si>
    <t>Produção de Ovos Galados</t>
  </si>
  <si>
    <t>Mortes</t>
  </si>
  <si>
    <t>Baia 01</t>
  </si>
  <si>
    <t>Baia 02</t>
  </si>
  <si>
    <t>Baia 03</t>
  </si>
  <si>
    <t>Baia 04</t>
  </si>
  <si>
    <t>Baia 05</t>
  </si>
  <si>
    <t>Baia 06</t>
  </si>
  <si>
    <t>Baia 07</t>
  </si>
  <si>
    <t>Baia 08</t>
  </si>
  <si>
    <t>Baia 09</t>
  </si>
  <si>
    <t>Media ave</t>
  </si>
  <si>
    <t>Proteínas</t>
  </si>
  <si>
    <t>KG Proteínas</t>
  </si>
  <si>
    <t>% Cálcio</t>
  </si>
  <si>
    <t>Mistura Mineral (Sal Vitaminado)</t>
  </si>
  <si>
    <t>Núcleo Crescimento</t>
  </si>
  <si>
    <t>Fosfato Bicálcico</t>
  </si>
  <si>
    <t>Óleo de Soja</t>
  </si>
  <si>
    <t>Núcleo Postura</t>
  </si>
  <si>
    <t>Proporção</t>
  </si>
  <si>
    <t>Pré Inicial - 1ª a 4ª Semanas</t>
  </si>
  <si>
    <t>Inicial - 4ª a 10ª Semanas</t>
  </si>
  <si>
    <t>Crescimento - 10ª a 18ª Semanas</t>
  </si>
  <si>
    <t>Pré-Postura e Postura - 18ª até o final</t>
  </si>
  <si>
    <t>Insumo</t>
  </si>
  <si>
    <t>Valor/KG</t>
  </si>
  <si>
    <t>Totais</t>
  </si>
  <si>
    <t>Cotação de Preços</t>
  </si>
  <si>
    <t>Ração Produzida</t>
  </si>
  <si>
    <t>Ingredientes</t>
  </si>
  <si>
    <t>Proteína</t>
  </si>
  <si>
    <t>Resultado Desejado</t>
  </si>
  <si>
    <t>Partes</t>
  </si>
  <si>
    <t>% Mistura</t>
  </si>
  <si>
    <t>Custo Ração</t>
  </si>
  <si>
    <t>Custo por KG (100kg)</t>
  </si>
  <si>
    <t>Cálculo de Proporção de Ração</t>
  </si>
  <si>
    <t>Cria e Recria de Aves</t>
  </si>
  <si>
    <t>Mortes:</t>
  </si>
  <si>
    <t>Nº Aves Atual:</t>
  </si>
  <si>
    <t>Aves Alojadas</t>
  </si>
  <si>
    <t>Ração Kg</t>
  </si>
  <si>
    <t>Saídas Aves</t>
  </si>
  <si>
    <t>Coleta de Ovos</t>
  </si>
  <si>
    <t>Ração KG</t>
  </si>
  <si>
    <t>Média Gasto Mensal:</t>
  </si>
  <si>
    <t>Controle de Eclosão de Chocadeiras</t>
  </si>
  <si>
    <t>% Eclosão</t>
  </si>
  <si>
    <t>Chocad.</t>
  </si>
  <si>
    <t>% Galados</t>
  </si>
  <si>
    <t>A18-1</t>
  </si>
  <si>
    <t>A18-2</t>
  </si>
  <si>
    <t>A18-3</t>
  </si>
  <si>
    <t>A18-4</t>
  </si>
  <si>
    <t>A19-1</t>
  </si>
  <si>
    <t>A19-2</t>
  </si>
  <si>
    <t>A19-3</t>
  </si>
  <si>
    <t>A19-4</t>
  </si>
  <si>
    <t>A20-1</t>
  </si>
  <si>
    <t>A20-2</t>
  </si>
  <si>
    <t>A20-3</t>
  </si>
  <si>
    <t>A20-4</t>
  </si>
  <si>
    <t>A21-1</t>
  </si>
  <si>
    <t>A21-2</t>
  </si>
  <si>
    <t>A21-3</t>
  </si>
  <si>
    <t>A21-4</t>
  </si>
  <si>
    <t>A22-1</t>
  </si>
  <si>
    <t>A22-2</t>
  </si>
  <si>
    <t>A22-3</t>
  </si>
  <si>
    <t>A22-4</t>
  </si>
  <si>
    <t>A23-1</t>
  </si>
  <si>
    <t>A23-2</t>
  </si>
  <si>
    <t>A23-3</t>
  </si>
  <si>
    <t>A23-4</t>
  </si>
  <si>
    <t>A24-1</t>
  </si>
  <si>
    <t>A24-2</t>
  </si>
  <si>
    <t>A24-3</t>
  </si>
  <si>
    <t>A24-4</t>
  </si>
  <si>
    <t>A25-1</t>
  </si>
  <si>
    <t>A25-2</t>
  </si>
  <si>
    <t>A25-3</t>
  </si>
  <si>
    <t>A25-4</t>
  </si>
  <si>
    <t>A26-1</t>
  </si>
  <si>
    <t>A26-2</t>
  </si>
  <si>
    <t>A26-3</t>
  </si>
  <si>
    <t>A26-4</t>
  </si>
  <si>
    <t>A27-1</t>
  </si>
  <si>
    <t>A27-2</t>
  </si>
  <si>
    <t>A27-3</t>
  </si>
  <si>
    <t>A27-4</t>
  </si>
  <si>
    <t>A28-1</t>
  </si>
  <si>
    <t>A28-2</t>
  </si>
  <si>
    <t>A28-3</t>
  </si>
  <si>
    <t>A28-4</t>
  </si>
  <si>
    <t>A30-1</t>
  </si>
  <si>
    <t>A29-1</t>
  </si>
  <si>
    <t>A29-2</t>
  </si>
  <si>
    <t>A29-3</t>
  </si>
  <si>
    <t>A29-4</t>
  </si>
  <si>
    <t>A30-2</t>
  </si>
  <si>
    <t>A30-3</t>
  </si>
  <si>
    <t>A30-4</t>
  </si>
  <si>
    <t>A31-1</t>
  </si>
  <si>
    <t>A31-2</t>
  </si>
  <si>
    <t>A31-3</t>
  </si>
  <si>
    <t>A31-4</t>
  </si>
  <si>
    <t>A32-1</t>
  </si>
  <si>
    <t>A32-2</t>
  </si>
  <si>
    <t>A32-3</t>
  </si>
  <si>
    <t>A32-4</t>
  </si>
  <si>
    <t>A33-1</t>
  </si>
  <si>
    <t>A33-2</t>
  </si>
  <si>
    <t>A33-3</t>
  </si>
  <si>
    <t>A33-4</t>
  </si>
  <si>
    <t>A34-1</t>
  </si>
  <si>
    <t>A34-2</t>
  </si>
  <si>
    <t>A34-3</t>
  </si>
  <si>
    <t>A34-4</t>
  </si>
  <si>
    <t>A35-1</t>
  </si>
  <si>
    <t>A35-2</t>
  </si>
  <si>
    <t>A35-3</t>
  </si>
  <si>
    <t>A35-4</t>
  </si>
  <si>
    <t>A36-1</t>
  </si>
  <si>
    <t>A36-2</t>
  </si>
  <si>
    <t>A36-3</t>
  </si>
  <si>
    <t>A36-4</t>
  </si>
  <si>
    <t>A37-1</t>
  </si>
  <si>
    <t>A37-2</t>
  </si>
  <si>
    <t>A37-3</t>
  </si>
  <si>
    <t>A37-4</t>
  </si>
  <si>
    <t>A38-1</t>
  </si>
  <si>
    <t>A38-2</t>
  </si>
  <si>
    <t>A38-3</t>
  </si>
  <si>
    <t>A38-4</t>
  </si>
  <si>
    <t>A39-1</t>
  </si>
  <si>
    <t>A39-2</t>
  </si>
  <si>
    <t>A39-3</t>
  </si>
  <si>
    <t>A39-4</t>
  </si>
  <si>
    <t>A40-1</t>
  </si>
  <si>
    <t>A40-2</t>
  </si>
  <si>
    <t>A40-3</t>
  </si>
  <si>
    <t>A40-4</t>
  </si>
  <si>
    <t>A41-1</t>
  </si>
  <si>
    <t>A41-2</t>
  </si>
  <si>
    <t>A41-3</t>
  </si>
  <si>
    <t>A41-4</t>
  </si>
  <si>
    <t>A42-1</t>
  </si>
  <si>
    <t>A42-2</t>
  </si>
  <si>
    <t>A42-3</t>
  </si>
  <si>
    <t>A42-4</t>
  </si>
  <si>
    <t>A43-1</t>
  </si>
  <si>
    <t>A43-2</t>
  </si>
  <si>
    <t>A43-3</t>
  </si>
  <si>
    <t>A43-4</t>
  </si>
  <si>
    <t>A44-1</t>
  </si>
  <si>
    <t>A44-2</t>
  </si>
  <si>
    <t>A44-3</t>
  </si>
  <si>
    <t>A44-4</t>
  </si>
  <si>
    <t>A45-1</t>
  </si>
  <si>
    <t>A45-2</t>
  </si>
  <si>
    <t>A45-3</t>
  </si>
  <si>
    <t>A45-4</t>
  </si>
  <si>
    <t>A46-1</t>
  </si>
  <si>
    <t>A46-2</t>
  </si>
  <si>
    <t>A46-3</t>
  </si>
  <si>
    <t>A46-4</t>
  </si>
  <si>
    <t>A47-1</t>
  </si>
  <si>
    <t>A47-2</t>
  </si>
  <si>
    <t>A47-3</t>
  </si>
  <si>
    <t>A47-4</t>
  </si>
  <si>
    <t>A48-1</t>
  </si>
  <si>
    <t>A48-2</t>
  </si>
  <si>
    <t>A48-3</t>
  </si>
  <si>
    <t>A48-4</t>
  </si>
  <si>
    <t>A49-1</t>
  </si>
  <si>
    <t>A49-2</t>
  </si>
  <si>
    <t>A49-3</t>
  </si>
  <si>
    <t>A49-4</t>
  </si>
  <si>
    <t>A50-1</t>
  </si>
  <si>
    <t>A50-2</t>
  </si>
  <si>
    <t>A50-3</t>
  </si>
  <si>
    <t>A50-4</t>
  </si>
  <si>
    <t>A51-1</t>
  </si>
  <si>
    <t>A51-2</t>
  </si>
  <si>
    <t>A51-3</t>
  </si>
  <si>
    <t>A51-4</t>
  </si>
  <si>
    <t>A52-1</t>
  </si>
  <si>
    <t>A52-2</t>
  </si>
  <si>
    <t>A52-3</t>
  </si>
  <si>
    <t>A52-4</t>
  </si>
  <si>
    <t>A53-1</t>
  </si>
  <si>
    <t>A53-2</t>
  </si>
  <si>
    <t>A53-3</t>
  </si>
  <si>
    <t>A53-4</t>
  </si>
  <si>
    <t>A54-1</t>
  </si>
  <si>
    <t>A54-2</t>
  </si>
  <si>
    <t>A54-3</t>
  </si>
  <si>
    <t>A54-4</t>
  </si>
  <si>
    <t>Apuração de Viabilidade do Negócio</t>
  </si>
  <si>
    <t>10. Proteína Ração</t>
  </si>
  <si>
    <t>11. Custo Variável</t>
  </si>
  <si>
    <t>01. Cria e Recria</t>
  </si>
  <si>
    <t>02. Coleta de Ovos</t>
  </si>
  <si>
    <t>03. Viabilidade Negócio</t>
  </si>
  <si>
    <t>04. Entrada Animais</t>
  </si>
  <si>
    <t>06. Ovos Galados</t>
  </si>
  <si>
    <t>07. Controle Chocad.</t>
  </si>
  <si>
    <t>08. Resumo Chocad.</t>
  </si>
  <si>
    <t>09. Fórm. de Ração</t>
  </si>
  <si>
    <t>05. Contagem Aves</t>
  </si>
  <si>
    <t>Aves Atual:</t>
  </si>
  <si>
    <t>Idade:</t>
  </si>
  <si>
    <t>Cheque para Recebimento</t>
  </si>
  <si>
    <t>Sobrália-MG</t>
  </si>
  <si>
    <t>(33) 99114-1887</t>
  </si>
  <si>
    <t>Rua José Alves de Lana, 60</t>
  </si>
  <si>
    <t>Tele-entrega:</t>
  </si>
  <si>
    <t>Assinatura Cliente:</t>
  </si>
  <si>
    <t>Cliente</t>
  </si>
  <si>
    <t>Importância acima descrita.</t>
  </si>
  <si>
    <t>Quantidade</t>
  </si>
  <si>
    <t>Sobrália,            de                                   de</t>
  </si>
  <si>
    <t xml:space="preserve">R$ </t>
  </si>
  <si>
    <t>[  ] dúzias [  ] camarinas</t>
  </si>
  <si>
    <t xml:space="preserve">Pague por essa nota promissória a quantia de </t>
  </si>
  <si>
    <t>a Criatório Neves</t>
  </si>
  <si>
    <t xml:space="preserve">        /        /</t>
  </si>
  <si>
    <t>Vencimento:         /           /             CPF:                                                                        *** Comprovante de entrega ***</t>
  </si>
  <si>
    <t>12. Comprovante</t>
  </si>
  <si>
    <t>Página do Facebook:</t>
  </si>
  <si>
    <t>www.facebook.com/criatorionevessobralia</t>
  </si>
  <si>
    <t>Canal do Youtube:</t>
  </si>
  <si>
    <t>www.youtube.com/c/criatorioneves</t>
  </si>
  <si>
    <t>Instagram:</t>
  </si>
  <si>
    <t>www.instagram.com/criatorioneves/</t>
  </si>
  <si>
    <t>Grupo Facebook:</t>
  </si>
  <si>
    <t>https://www.facebook.com/groups/127111061276283/</t>
  </si>
  <si>
    <t>Whatsapp:</t>
  </si>
  <si>
    <t>Concentrado de Postura</t>
  </si>
  <si>
    <t>Concentrado de Crescimento</t>
  </si>
  <si>
    <t>viveiro</t>
  </si>
  <si>
    <t>criatorio neves</t>
  </si>
  <si>
    <t>embrapa 051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</si>
</sst>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-;\-* #,##0_-;_-* &quot;-&quot;??_-;_-@_-"/>
    <numFmt numFmtId="167" formatCode="#,##0_ ;\-#,##0\ "/>
    <numFmt numFmtId="168" formatCode="0.000\ &quot;kg&quot;"/>
    <numFmt numFmtId="169" formatCode="0.000\ &quot;g&quot;"/>
    <numFmt numFmtId="170" formatCode="#,##0.000"/>
    <numFmt numFmtId="171" formatCode="_-* #,##0.000_-;\-* #,##0.000_-;_-* &quot;-&quot;??_-;_-@_-"/>
    <numFmt numFmtId="172" formatCode="0.00\ &quot;kg&quot;"/>
    <numFmt numFmtId="173" formatCode="d/m/yy;@"/>
    <numFmt numFmtId="174" formatCode="mmmm\,\ yyyy;@"/>
    <numFmt numFmtId="175" formatCode="_(* #,##0.0000_);_(* \(#,##0.0000\);_(* &quot;-&quot;??_);_(@_)"/>
    <numFmt numFmtId="176" formatCode="dd/mm/yy;@"/>
    <numFmt numFmtId="177" formatCode="0.0\ &quot;meses&quot;"/>
    <numFmt numFmtId="178" formatCode="#,##0.000\ &quot;kg&quot;"/>
  </numFmts>
  <fonts count="5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entury Gothic"/>
      <family val="2"/>
    </font>
    <font>
      <sz val="9"/>
      <color theme="1"/>
      <name val="Century Gothic"/>
      <family val="2"/>
    </font>
    <font>
      <b/>
      <sz val="9"/>
      <color indexed="8"/>
      <name val="Century Gothic"/>
      <family val="2"/>
    </font>
    <font>
      <sz val="9"/>
      <color theme="0" tint="-0.34998626667073579"/>
      <name val="Century Gothic"/>
      <family val="2"/>
    </font>
    <font>
      <sz val="9"/>
      <color theme="0" tint="-0.249977111117893"/>
      <name val="Century Gothic"/>
      <family val="2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b/>
      <sz val="9"/>
      <color theme="5" tint="0.79998168889431442"/>
      <name val="Arial Narrow"/>
      <family val="2"/>
    </font>
    <font>
      <b/>
      <sz val="9"/>
      <color theme="1"/>
      <name val="Arial Narrow"/>
      <family val="2"/>
    </font>
    <font>
      <b/>
      <sz val="10"/>
      <color theme="5" tint="0.79998168889431442"/>
      <name val="Arial Narrow"/>
      <family val="2"/>
    </font>
    <font>
      <sz val="9"/>
      <color theme="3" tint="0.79998168889431442"/>
      <name val="Britannic Bold"/>
      <family val="2"/>
    </font>
    <font>
      <sz val="9"/>
      <color theme="0"/>
      <name val="Arial Narrow"/>
      <family val="2"/>
    </font>
    <font>
      <sz val="9"/>
      <color theme="3" tint="-0.499984740745262"/>
      <name val="Arial Narrow"/>
      <family val="2"/>
    </font>
    <font>
      <b/>
      <sz val="9"/>
      <color theme="6" tint="0.79998168889431442"/>
      <name val="Arial Narrow"/>
      <family val="2"/>
    </font>
    <font>
      <b/>
      <sz val="9"/>
      <color theme="0"/>
      <name val="Arial Narrow"/>
      <family val="2"/>
    </font>
    <font>
      <b/>
      <sz val="9"/>
      <color rgb="FFFFFF00"/>
      <name val="Arial Narrow"/>
      <family val="2"/>
    </font>
    <font>
      <b/>
      <sz val="9"/>
      <color theme="5" tint="-0.499984740745262"/>
      <name val="Arial Narrow"/>
      <family val="2"/>
    </font>
    <font>
      <sz val="9"/>
      <color rgb="FFFFFF00"/>
      <name val="Arial Narrow"/>
      <family val="2"/>
    </font>
    <font>
      <b/>
      <sz val="9"/>
      <name val="Arial Narrow"/>
      <family val="2"/>
    </font>
    <font>
      <sz val="9"/>
      <color theme="3" tint="0.79998168889431442"/>
      <name val="Arial Narrow"/>
      <family val="2"/>
    </font>
    <font>
      <b/>
      <sz val="20"/>
      <color theme="5" tint="-0.499984740745262"/>
      <name val="Arial Narrow"/>
      <family val="2"/>
    </font>
    <font>
      <sz val="10"/>
      <color theme="0"/>
      <name val="Segoe UI Semibold"/>
      <family val="2"/>
    </font>
    <font>
      <b/>
      <i/>
      <sz val="9"/>
      <color theme="1"/>
      <name val="Arial Narrow"/>
      <family val="2"/>
    </font>
    <font>
      <i/>
      <sz val="9"/>
      <color theme="0"/>
      <name val="Arial Narrow"/>
      <family val="2"/>
    </font>
    <font>
      <b/>
      <i/>
      <sz val="9"/>
      <color rgb="FFFFFF00"/>
      <name val="Arial Narrow"/>
      <family val="2"/>
    </font>
    <font>
      <b/>
      <i/>
      <sz val="11"/>
      <color rgb="FFFFFF00"/>
      <name val="Arial Narrow"/>
      <family val="2"/>
    </font>
    <font>
      <b/>
      <sz val="9"/>
      <color indexed="8"/>
      <name val="Arial Narrow"/>
      <family val="2"/>
    </font>
    <font>
      <sz val="8"/>
      <color theme="1"/>
      <name val="Arial Narrow"/>
      <family val="2"/>
    </font>
    <font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4" tint="-0.499984740745262"/>
      <name val="Arial Narrow"/>
      <family val="2"/>
    </font>
    <font>
      <sz val="8"/>
      <color theme="4" tint="-0.499984740745262"/>
      <name val="Calibri"/>
      <family val="2"/>
      <scheme val="minor"/>
    </font>
    <font>
      <vertAlign val="superscript"/>
      <sz val="9"/>
      <color theme="1"/>
      <name val="Arial Narrow"/>
      <family val="2"/>
    </font>
    <font>
      <b/>
      <sz val="9"/>
      <color theme="4" tint="-0.499984740745262"/>
      <name val="Arial Narrow"/>
      <family val="2"/>
    </font>
    <font>
      <i/>
      <sz val="9"/>
      <color theme="4" tint="-0.499984740745262"/>
      <name val="Arial Narrow"/>
      <family val="2"/>
    </font>
    <font>
      <vertAlign val="superscript"/>
      <sz val="9"/>
      <color theme="4" tint="-0.499984740745262"/>
      <name val="Arial Narrow"/>
      <family val="2"/>
    </font>
    <font>
      <i/>
      <vertAlign val="subscript"/>
      <sz val="8"/>
      <color theme="1"/>
      <name val="Arial Narrow"/>
      <family val="2"/>
    </font>
    <font>
      <b/>
      <i/>
      <vertAlign val="subscript"/>
      <sz val="11"/>
      <color theme="1"/>
      <name val="Arial Narrow"/>
      <family val="2"/>
    </font>
    <font>
      <vertAlign val="superscript"/>
      <sz val="8"/>
      <color theme="4" tint="-0.499984740745262"/>
      <name val="Arial Narrow"/>
      <family val="2"/>
    </font>
    <font>
      <b/>
      <vertAlign val="subscript"/>
      <sz val="8"/>
      <color theme="1"/>
      <name val="Arial Narrow"/>
      <family val="2"/>
    </font>
    <font>
      <b/>
      <sz val="10"/>
      <color theme="4" tint="-0.499984740745262"/>
      <name val="Arial Narrow"/>
      <family val="2"/>
    </font>
    <font>
      <sz val="14"/>
      <color theme="3" tint="0.79998168889431442"/>
      <name val="Britannic Bold"/>
      <family val="2"/>
    </font>
    <font>
      <sz val="14"/>
      <color theme="4" tint="-0.499984740745262"/>
      <name val="Arial Narrow"/>
      <family val="2"/>
    </font>
    <font>
      <sz val="14"/>
      <color theme="4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1"/>
      <color theme="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499984740745262"/>
        <bgColor indexed="64"/>
      </patternFill>
    </fill>
  </fills>
  <borders count="16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 style="medium">
        <color theme="5" tint="-0.249977111117893"/>
      </left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 style="thin">
        <color theme="5" tint="-0.249977111117893"/>
      </left>
      <right style="medium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 style="medium">
        <color theme="5" tint="-0.249977111117893"/>
      </left>
      <right style="thin">
        <color theme="5" tint="-0.249977111117893"/>
      </right>
      <top style="thin">
        <color theme="5" tint="-0.249977111117893"/>
      </top>
      <bottom style="medium">
        <color theme="5" tint="-0.249977111117893"/>
      </bottom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 style="medium">
        <color theme="5" tint="-0.249977111117893"/>
      </bottom>
      <diagonal/>
    </border>
    <border>
      <left style="thin">
        <color theme="5" tint="-0.249977111117893"/>
      </left>
      <right style="medium">
        <color theme="5" tint="-0.249977111117893"/>
      </right>
      <top style="thin">
        <color theme="5" tint="-0.249977111117893"/>
      </top>
      <bottom style="medium">
        <color theme="5" tint="-0.249977111117893"/>
      </bottom>
      <diagonal/>
    </border>
    <border>
      <left style="medium">
        <color theme="5" tint="-0.249977111117893"/>
      </left>
      <right style="thin">
        <color theme="5" tint="-0.249977111117893"/>
      </right>
      <top/>
      <bottom style="thin">
        <color theme="5" tint="-0.249977111117893"/>
      </bottom>
      <diagonal/>
    </border>
    <border>
      <left style="thin">
        <color theme="5" tint="-0.249977111117893"/>
      </left>
      <right style="thin">
        <color theme="5" tint="-0.249977111117893"/>
      </right>
      <top/>
      <bottom style="thin">
        <color theme="5" tint="-0.249977111117893"/>
      </bottom>
      <diagonal/>
    </border>
    <border>
      <left style="thin">
        <color theme="5" tint="-0.249977111117893"/>
      </left>
      <right style="medium">
        <color theme="5" tint="-0.249977111117893"/>
      </right>
      <top/>
      <bottom style="thin">
        <color theme="5" tint="-0.249977111117893"/>
      </bottom>
      <diagonal/>
    </border>
    <border>
      <left style="medium">
        <color theme="6" tint="-0.499984740745262"/>
      </left>
      <right style="thin">
        <color theme="6" tint="-0.499984740745262"/>
      </right>
      <top style="medium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theme="6" tint="-0.499984740745262"/>
      </right>
      <top style="medium">
        <color theme="6" tint="-0.499984740745262"/>
      </top>
      <bottom style="thin">
        <color theme="6" tint="-0.499984740745262"/>
      </bottom>
      <diagonal/>
    </border>
    <border>
      <left style="medium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medium">
        <color theme="6" tint="-0.499984740745262"/>
      </left>
      <right style="thin">
        <color theme="6" tint="-0.499984740745262"/>
      </right>
      <top style="thin">
        <color theme="6" tint="-0.499984740745262"/>
      </top>
      <bottom style="medium">
        <color theme="6" tint="-0.499984740745262"/>
      </bottom>
      <diagonal/>
    </border>
    <border>
      <left style="thin">
        <color theme="6" tint="-0.499984740745262"/>
      </left>
      <right style="medium">
        <color theme="6" tint="-0.499984740745262"/>
      </right>
      <top style="thin">
        <color theme="6" tint="-0.499984740745262"/>
      </top>
      <bottom style="medium">
        <color theme="6" tint="-0.499984740745262"/>
      </bottom>
      <diagonal/>
    </border>
    <border>
      <left style="medium">
        <color theme="5" tint="-0.499984740745262"/>
      </left>
      <right style="medium">
        <color theme="5" tint="-0.499984740745262"/>
      </right>
      <top style="medium">
        <color theme="5" tint="-0.499984740745262"/>
      </top>
      <bottom style="medium">
        <color theme="5" tint="-0.499984740745262"/>
      </bottom>
      <diagonal/>
    </border>
    <border>
      <left style="medium">
        <color theme="5" tint="-0.499984740745262"/>
      </left>
      <right/>
      <top style="medium">
        <color theme="5" tint="-0.499984740745262"/>
      </top>
      <bottom style="medium">
        <color indexed="64"/>
      </bottom>
      <diagonal/>
    </border>
    <border>
      <left/>
      <right style="medium">
        <color theme="5" tint="-0.499984740745262"/>
      </right>
      <top style="medium">
        <color theme="5" tint="-0.499984740745262"/>
      </top>
      <bottom style="medium">
        <color indexed="64"/>
      </bottom>
      <diagonal/>
    </border>
    <border>
      <left style="medium">
        <color theme="5" tint="-0.499984740745262"/>
      </left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 style="thin">
        <color theme="5" tint="-0.249977111117893"/>
      </left>
      <right style="medium">
        <color theme="5" tint="-0.499984740745262"/>
      </right>
      <top style="thin">
        <color theme="5" tint="-0.249977111117893"/>
      </top>
      <bottom style="thin">
        <color theme="5" tint="-0.249977111117893"/>
      </bottom>
      <diagonal/>
    </border>
    <border>
      <left/>
      <right/>
      <top style="medium">
        <color theme="5" tint="-0.499984740745262"/>
      </top>
      <bottom style="medium">
        <color indexed="64"/>
      </bottom>
      <diagonal/>
    </border>
    <border>
      <left style="medium">
        <color theme="5" tint="-0.499984740745262"/>
      </left>
      <right style="thin">
        <color theme="5" tint="-0.249977111117893"/>
      </right>
      <top style="thin">
        <color theme="5" tint="-0.249977111117893"/>
      </top>
      <bottom style="medium">
        <color theme="5" tint="-0.499984740745262"/>
      </bottom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 style="medium">
        <color theme="5" tint="-0.499984740745262"/>
      </bottom>
      <diagonal/>
    </border>
    <border>
      <left style="thin">
        <color theme="5" tint="-0.249977111117893"/>
      </left>
      <right style="medium">
        <color theme="5" tint="-0.499984740745262"/>
      </right>
      <top style="thin">
        <color theme="5" tint="-0.249977111117893"/>
      </top>
      <bottom style="medium">
        <color theme="5" tint="-0.499984740745262"/>
      </bottom>
      <diagonal/>
    </border>
    <border>
      <left style="medium">
        <color theme="5" tint="-0.499984740745262"/>
      </left>
      <right style="thin">
        <color theme="5" tint="-0.249977111117893"/>
      </right>
      <top/>
      <bottom style="thin">
        <color theme="5" tint="-0.249977111117893"/>
      </bottom>
      <diagonal/>
    </border>
    <border>
      <left style="thin">
        <color theme="5" tint="-0.249977111117893"/>
      </left>
      <right style="medium">
        <color theme="5" tint="-0.499984740745262"/>
      </right>
      <top/>
      <bottom style="thin">
        <color theme="5" tint="-0.249977111117893"/>
      </bottom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 style="medium">
        <color theme="5" tint="-0.499984740745262"/>
      </left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/>
      <diagonal/>
    </border>
    <border>
      <left style="medium">
        <color theme="5" tint="-0.499984740745262"/>
      </left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medium">
        <color theme="5" tint="-0.499984740745262"/>
      </bottom>
      <diagonal/>
    </border>
    <border>
      <left style="medium">
        <color theme="5" tint="-0.499984740745262"/>
      </left>
      <right style="medium">
        <color theme="5" tint="-0.499984740745262"/>
      </right>
      <top style="medium">
        <color theme="5" tint="-0.499984740745262"/>
      </top>
      <bottom style="medium">
        <color indexed="64"/>
      </bottom>
      <diagonal/>
    </border>
    <border>
      <left style="medium">
        <color theme="5" tint="-0.499984740745262"/>
      </left>
      <right/>
      <top style="medium">
        <color theme="5" tint="-0.499984740745262"/>
      </top>
      <bottom style="medium">
        <color theme="5" tint="-0.499984740745262"/>
      </bottom>
      <diagonal/>
    </border>
    <border>
      <left/>
      <right/>
      <top style="medium">
        <color theme="5" tint="-0.499984740745262"/>
      </top>
      <bottom style="medium">
        <color theme="5" tint="-0.499984740745262"/>
      </bottom>
      <diagonal/>
    </border>
    <border>
      <left/>
      <right style="medium">
        <color theme="5" tint="-0.499984740745262"/>
      </right>
      <top style="medium">
        <color theme="5" tint="-0.499984740745262"/>
      </top>
      <bottom style="medium">
        <color theme="5" tint="-0.499984740745262"/>
      </bottom>
      <diagonal/>
    </border>
    <border>
      <left style="medium">
        <color theme="5" tint="-0.499984740745262"/>
      </left>
      <right/>
      <top/>
      <bottom/>
      <diagonal/>
    </border>
    <border>
      <left style="thin">
        <color theme="5" tint="-0.249977111117893"/>
      </left>
      <right style="thin">
        <color theme="5" tint="-0.249977111117893"/>
      </right>
      <top/>
      <bottom style="medium">
        <color theme="5" tint="-0.499984740745262"/>
      </bottom>
      <diagonal/>
    </border>
    <border>
      <left style="thin">
        <color theme="5" tint="-0.249977111117893"/>
      </left>
      <right style="medium">
        <color theme="5" tint="-0.499984740745262"/>
      </right>
      <top/>
      <bottom style="medium">
        <color theme="5" tint="-0.499984740745262"/>
      </bottom>
      <diagonal/>
    </border>
    <border>
      <left style="thin">
        <color theme="5" tint="-0.249977111117893"/>
      </left>
      <right style="thin">
        <color theme="5" tint="-0.249977111117893"/>
      </right>
      <top style="medium">
        <color theme="5" tint="0.79998168889431442"/>
      </top>
      <bottom style="medium">
        <color theme="5" tint="0.79998168889431442"/>
      </bottom>
      <diagonal/>
    </border>
    <border>
      <left/>
      <right/>
      <top style="medium">
        <color theme="5" tint="-0.499984740745262"/>
      </top>
      <bottom style="medium">
        <color theme="5" tint="0.79998168889431442"/>
      </bottom>
      <diagonal/>
    </border>
    <border>
      <left/>
      <right style="medium">
        <color theme="5" tint="-0.499984740745262"/>
      </right>
      <top style="medium">
        <color theme="5" tint="-0.499984740745262"/>
      </top>
      <bottom style="medium">
        <color theme="5" tint="0.79998168889431442"/>
      </bottom>
      <diagonal/>
    </border>
    <border>
      <left style="thin">
        <color theme="5" tint="-0.249977111117893"/>
      </left>
      <right style="medium">
        <color theme="5" tint="-0.499984740745262"/>
      </right>
      <top style="medium">
        <color theme="5" tint="0.79998168889431442"/>
      </top>
      <bottom style="medium">
        <color theme="5" tint="0.79998168889431442"/>
      </bottom>
      <diagonal/>
    </border>
    <border>
      <left style="medium">
        <color theme="5" tint="-0.499984740745262"/>
      </left>
      <right style="thin">
        <color theme="0"/>
      </right>
      <top style="medium">
        <color theme="5" tint="-0.499984740745262"/>
      </top>
      <bottom style="medium">
        <color theme="5" tint="0.79998168889431442"/>
      </bottom>
      <diagonal/>
    </border>
    <border>
      <left/>
      <right style="thin">
        <color theme="5" tint="-0.249977111117893"/>
      </right>
      <top style="medium">
        <color theme="5" tint="0.79998168889431442"/>
      </top>
      <bottom style="medium">
        <color theme="5" tint="0.79998168889431442"/>
      </bottom>
      <diagonal/>
    </border>
    <border>
      <left style="medium">
        <color theme="5" tint="-0.499984740745262"/>
      </left>
      <right style="thin">
        <color theme="0"/>
      </right>
      <top style="medium">
        <color theme="5" tint="0.79998168889431442"/>
      </top>
      <bottom style="medium">
        <color theme="5" tint="0.79998168889431442"/>
      </bottom>
      <diagonal/>
    </border>
    <border>
      <left style="medium">
        <color theme="5" tint="-0.499984740745262"/>
      </left>
      <right style="thin">
        <color theme="0"/>
      </right>
      <top/>
      <bottom style="medium">
        <color theme="5" tint="-0.499984740745262"/>
      </bottom>
      <diagonal/>
    </border>
    <border>
      <left style="medium">
        <color theme="5" tint="-0.499984740745262"/>
      </left>
      <right style="thin">
        <color theme="0"/>
      </right>
      <top style="medium">
        <color theme="5" tint="-0.499984740745262"/>
      </top>
      <bottom style="medium">
        <color theme="5" tint="-0.499984740745262"/>
      </bottom>
      <diagonal/>
    </border>
    <border>
      <left style="medium">
        <color theme="5" tint="-0.499984740745262"/>
      </left>
      <right style="thin">
        <color theme="0"/>
      </right>
      <top/>
      <bottom style="medium">
        <color theme="5" tint="0.79998168889431442"/>
      </bottom>
      <diagonal/>
    </border>
    <border>
      <left/>
      <right/>
      <top/>
      <bottom style="medium">
        <color theme="5" tint="0.79998168889431442"/>
      </bottom>
      <diagonal/>
    </border>
    <border>
      <left style="medium">
        <color theme="5" tint="-0.499984740745262"/>
      </left>
      <right/>
      <top style="medium">
        <color theme="5" tint="-0.499984740745262"/>
      </top>
      <bottom style="thin">
        <color theme="0"/>
      </bottom>
      <diagonal/>
    </border>
    <border>
      <left/>
      <right/>
      <top style="medium">
        <color theme="5" tint="-0.499984740745262"/>
      </top>
      <bottom style="thin">
        <color theme="0"/>
      </bottom>
      <diagonal/>
    </border>
    <border>
      <left/>
      <right style="thin">
        <color theme="0"/>
      </right>
      <top style="medium">
        <color theme="5" tint="-0.49998474074526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5" tint="-0.249977111117893"/>
      </top>
      <bottom style="thin">
        <color theme="0"/>
      </bottom>
      <diagonal/>
    </border>
    <border>
      <left/>
      <right/>
      <top style="thin">
        <color theme="5" tint="-0.249977111117893"/>
      </top>
      <bottom/>
      <diagonal/>
    </border>
    <border>
      <left style="medium">
        <color theme="5" tint="-0.499984740745262"/>
      </left>
      <right/>
      <top style="medium">
        <color theme="5" tint="-0.499984740745262"/>
      </top>
      <bottom style="medium">
        <color theme="5" tint="0.79998168889431442"/>
      </bottom>
      <diagonal/>
    </border>
    <border>
      <left style="thin">
        <color theme="5" tint="-0.249977111117893"/>
      </left>
      <right style="medium">
        <color theme="5" tint="-0.499984740745262"/>
      </right>
      <top style="medium">
        <color theme="5" tint="0.79998168889431442"/>
      </top>
      <bottom/>
      <diagonal/>
    </border>
    <border>
      <left style="thin">
        <color theme="5" tint="-0.249977111117893"/>
      </left>
      <right style="medium">
        <color theme="5" tint="-0.499984740745262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theme="5" tint="0.79998168889431442"/>
      </bottom>
      <diagonal/>
    </border>
    <border>
      <left/>
      <right/>
      <top style="medium">
        <color indexed="64"/>
      </top>
      <bottom style="medium">
        <color theme="5" tint="0.79998168889431442"/>
      </bottom>
      <diagonal/>
    </border>
    <border>
      <left/>
      <right style="medium">
        <color indexed="64"/>
      </right>
      <top style="medium">
        <color indexed="64"/>
      </top>
      <bottom style="medium">
        <color theme="5" tint="0.79998168889431442"/>
      </bottom>
      <diagonal/>
    </border>
    <border>
      <left style="medium">
        <color indexed="64"/>
      </left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/>
      <right style="medium">
        <color indexed="64"/>
      </right>
      <top style="medium">
        <color theme="5" tint="0.79998168889431442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theme="5" tint="-0.499984740745262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theme="0"/>
      </top>
      <bottom style="medium">
        <color indexed="64"/>
      </bottom>
      <diagonal/>
    </border>
    <border>
      <left/>
      <right/>
      <top style="thin">
        <color theme="0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/>
      <bottom style="medium">
        <color indexed="64"/>
      </bottom>
      <diagonal/>
    </border>
    <border>
      <left style="thin">
        <color theme="5" tint="-0.249977111117893"/>
      </left>
      <right style="medium">
        <color indexed="64"/>
      </right>
      <top style="medium">
        <color theme="5" tint="0.79998168889431442"/>
      </top>
      <bottom/>
      <diagonal/>
    </border>
    <border>
      <left style="thin">
        <color theme="5" tint="-0.249977111117893"/>
      </left>
      <right style="medium">
        <color indexed="64"/>
      </right>
      <top/>
      <bottom/>
      <diagonal/>
    </border>
    <border>
      <left style="medium">
        <color theme="5" tint="-0.499984740745262"/>
      </left>
      <right/>
      <top style="medium">
        <color theme="5" tint="-0.499984740745262"/>
      </top>
      <bottom/>
      <diagonal/>
    </border>
    <border>
      <left/>
      <right/>
      <top style="medium">
        <color theme="5" tint="-0.499984740745262"/>
      </top>
      <bottom/>
      <diagonal/>
    </border>
    <border>
      <left/>
      <right style="medium">
        <color theme="5" tint="-0.499984740745262"/>
      </right>
      <top style="medium">
        <color theme="5" tint="-0.499984740745262"/>
      </top>
      <bottom/>
      <diagonal/>
    </border>
    <border>
      <left style="medium">
        <color indexed="64"/>
      </left>
      <right style="thin">
        <color theme="5" tint="-0.249977111117893"/>
      </right>
      <top style="medium">
        <color indexed="64"/>
      </top>
      <bottom style="thin">
        <color theme="5" tint="-0.249977111117893"/>
      </bottom>
      <diagonal/>
    </border>
    <border>
      <left style="thin">
        <color theme="5" tint="-0.249977111117893"/>
      </left>
      <right style="thin">
        <color theme="5" tint="-0.249977111117893"/>
      </right>
      <top style="medium">
        <color indexed="64"/>
      </top>
      <bottom style="thin">
        <color theme="5" tint="-0.249977111117893"/>
      </bottom>
      <diagonal/>
    </border>
    <border>
      <left style="thin">
        <color theme="5" tint="-0.249977111117893"/>
      </left>
      <right style="medium">
        <color indexed="64"/>
      </right>
      <top style="medium">
        <color indexed="64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medium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medium">
        <color theme="6" tint="-0.499984740745262"/>
      </bottom>
      <diagonal/>
    </border>
    <border>
      <left style="medium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theme="6" tint="-0.499984740745262"/>
      </right>
      <top/>
      <bottom style="thin">
        <color theme="6" tint="-0.499984740745262"/>
      </bottom>
      <diagonal/>
    </border>
    <border>
      <left style="medium">
        <color theme="5" tint="0.79998168889431442"/>
      </left>
      <right/>
      <top/>
      <bottom/>
      <diagonal/>
    </border>
    <border>
      <left style="thin">
        <color theme="6" tint="-0.499984740745262"/>
      </left>
      <right/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/>
      <top style="thin">
        <color theme="6" tint="-0.499984740745262"/>
      </top>
      <bottom style="medium">
        <color theme="6" tint="-0.499984740745262"/>
      </bottom>
      <diagonal/>
    </border>
    <border>
      <left style="medium">
        <color theme="6" tint="-0.499984740745262"/>
      </left>
      <right/>
      <top style="medium">
        <color theme="6" tint="-0.499984740745262"/>
      </top>
      <bottom style="thin">
        <color theme="0"/>
      </bottom>
      <diagonal/>
    </border>
    <border>
      <left/>
      <right/>
      <top style="medium">
        <color theme="6" tint="-0.499984740745262"/>
      </top>
      <bottom style="thin">
        <color theme="0"/>
      </bottom>
      <diagonal/>
    </border>
    <border>
      <left/>
      <right style="medium">
        <color theme="6" tint="-0.499984740745262"/>
      </right>
      <top style="medium">
        <color theme="6" tint="-0.499984740745262"/>
      </top>
      <bottom style="thin">
        <color theme="0"/>
      </bottom>
      <diagonal/>
    </border>
    <border>
      <left style="thin">
        <color theme="5" tint="-0.249977111117893"/>
      </left>
      <right style="thin">
        <color theme="5" tint="-0.249977111117893"/>
      </right>
      <top style="medium">
        <color indexed="64"/>
      </top>
      <bottom/>
      <diagonal/>
    </border>
    <border>
      <left style="medium">
        <color theme="5" tint="-0.499984740745262"/>
      </left>
      <right style="thin">
        <color theme="5" tint="-0.499984740745262"/>
      </right>
      <top style="medium">
        <color theme="5" tint="-0.499984740745262"/>
      </top>
      <bottom style="thin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 style="medium">
        <color theme="5" tint="-0.499984740745262"/>
      </top>
      <bottom style="thin">
        <color theme="5" tint="-0.499984740745262"/>
      </bottom>
      <diagonal/>
    </border>
    <border>
      <left style="thin">
        <color theme="5" tint="-0.499984740745262"/>
      </left>
      <right style="medium">
        <color theme="5" tint="-0.499984740745262"/>
      </right>
      <top style="medium">
        <color theme="5" tint="-0.499984740745262"/>
      </top>
      <bottom style="thin">
        <color theme="5" tint="-0.499984740745262"/>
      </bottom>
      <diagonal/>
    </border>
    <border>
      <left style="thin">
        <color theme="5" tint="-0.499984740745262"/>
      </left>
      <right style="medium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 style="medium">
        <color theme="5" tint="-0.499984740745262"/>
      </left>
      <right style="thin">
        <color theme="5" tint="-0.499984740745262"/>
      </right>
      <top style="thin">
        <color theme="5" tint="-0.499984740745262"/>
      </top>
      <bottom style="medium">
        <color theme="5" tint="-0.499984740745262"/>
      </bottom>
      <diagonal/>
    </border>
    <border>
      <left style="thin">
        <color theme="5" tint="-0.499984740745262"/>
      </left>
      <right style="medium">
        <color theme="5" tint="-0.499984740745262"/>
      </right>
      <top style="thin">
        <color theme="5" tint="-0.499984740745262"/>
      </top>
      <bottom style="medium">
        <color theme="5" tint="-0.499984740745262"/>
      </bottom>
      <diagonal/>
    </border>
    <border>
      <left style="medium">
        <color theme="5" tint="-0.499984740745262"/>
      </left>
      <right style="thin">
        <color theme="5" tint="-0.499984740745262"/>
      </right>
      <top/>
      <bottom style="thin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/>
      <diagonal/>
    </border>
    <border>
      <left style="thin">
        <color theme="5" tint="-0.499984740745262"/>
      </left>
      <right style="medium">
        <color theme="5" tint="-0.499984740745262"/>
      </right>
      <top style="medium">
        <color theme="5" tint="-0.499984740745262"/>
      </top>
      <bottom style="thin">
        <color theme="0"/>
      </bottom>
      <diagonal/>
    </border>
    <border>
      <left style="thin">
        <color theme="5" tint="-0.499984740745262"/>
      </left>
      <right style="thin">
        <color theme="5" tint="-0.499984740745262"/>
      </right>
      <top/>
      <bottom style="thin">
        <color theme="5" tint="-0.499984740745262"/>
      </bottom>
      <diagonal/>
    </border>
    <border>
      <left style="thin">
        <color theme="5" tint="-0.499984740745262"/>
      </left>
      <right style="medium">
        <color theme="5" tint="-0.499984740745262"/>
      </right>
      <top/>
      <bottom style="thin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 style="medium">
        <color theme="5" tint="-0.499984740745262"/>
      </top>
      <bottom style="thin">
        <color theme="0"/>
      </bottom>
      <diagonal/>
    </border>
    <border>
      <left style="medium">
        <color theme="5" tint="-0.499984740745262"/>
      </left>
      <right style="thin">
        <color theme="5" tint="-0.499984740745262"/>
      </right>
      <top style="medium">
        <color theme="5" tint="-0.499984740745262"/>
      </top>
      <bottom style="thin">
        <color theme="0"/>
      </bottom>
      <diagonal/>
    </border>
    <border>
      <left style="medium">
        <color theme="5" tint="-0.499984740745262"/>
      </left>
      <right style="thin">
        <color theme="5" tint="-0.499984740745262"/>
      </right>
      <top style="thin">
        <color theme="5" tint="-0.499984740745262"/>
      </top>
      <bottom style="thin">
        <color theme="0"/>
      </bottom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thin">
        <color theme="0"/>
      </bottom>
      <diagonal/>
    </border>
    <border>
      <left style="medium">
        <color theme="5" tint="-0.499984740745262"/>
      </left>
      <right style="thin">
        <color theme="5" tint="-0.499984740745262"/>
      </right>
      <top style="thin">
        <color theme="0"/>
      </top>
      <bottom style="thin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/>
      <bottom/>
      <diagonal/>
    </border>
    <border>
      <left style="thin">
        <color theme="5" tint="-0.499984740745262"/>
      </left>
      <right/>
      <top style="thin">
        <color theme="5" tint="-0.499984740745262"/>
      </top>
      <bottom style="thin">
        <color theme="5" tint="-0.499984740745262"/>
      </bottom>
      <diagonal/>
    </border>
    <border>
      <left/>
      <right/>
      <top style="thin">
        <color theme="5" tint="-0.499984740745262"/>
      </top>
      <bottom style="thin">
        <color theme="5" tint="-0.499984740745262"/>
      </bottom>
      <diagonal/>
    </border>
    <border>
      <left style="thin">
        <color theme="5" tint="-0.499984740745262"/>
      </left>
      <right/>
      <top style="medium">
        <color theme="5" tint="-0.499984740745262"/>
      </top>
      <bottom style="thin">
        <color theme="5" tint="-0.499984740745262"/>
      </bottom>
      <diagonal/>
    </border>
    <border>
      <left/>
      <right/>
      <top style="medium">
        <color theme="5" tint="-0.499984740745262"/>
      </top>
      <bottom style="thin">
        <color theme="5" tint="-0.499984740745262"/>
      </bottom>
      <diagonal/>
    </border>
    <border>
      <left/>
      <right style="medium">
        <color theme="5" tint="-0.499984740745262"/>
      </right>
      <top style="medium">
        <color theme="5" tint="-0.499984740745262"/>
      </top>
      <bottom style="thin">
        <color theme="5" tint="-0.499984740745262"/>
      </bottom>
      <diagonal/>
    </border>
    <border>
      <left/>
      <right style="medium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 style="medium">
        <color theme="5" tint="-0.499984740745262"/>
      </left>
      <right style="thin">
        <color theme="5" tint="-0.499984740745262"/>
      </right>
      <top/>
      <bottom style="medium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/>
      <bottom style="medium">
        <color theme="5" tint="-0.499984740745262"/>
      </bottom>
      <diagonal/>
    </border>
    <border>
      <left style="thin">
        <color theme="5" tint="-0.499984740745262"/>
      </left>
      <right style="medium">
        <color theme="5" tint="-0.499984740745262"/>
      </right>
      <top/>
      <bottom style="medium">
        <color theme="5" tint="-0.499984740745262"/>
      </bottom>
      <diagonal/>
    </border>
    <border>
      <left style="medium">
        <color theme="5" tint="-0.499984740745262"/>
      </left>
      <right/>
      <top/>
      <bottom style="medium">
        <color theme="5" tint="-0.499984740745262"/>
      </bottom>
      <diagonal/>
    </border>
    <border>
      <left/>
      <right/>
      <top/>
      <bottom style="medium">
        <color theme="5" tint="-0.499984740745262"/>
      </bottom>
      <diagonal/>
    </border>
    <border>
      <left style="medium">
        <color theme="5" tint="-0.499984740745262"/>
      </left>
      <right/>
      <top style="thin">
        <color theme="5" tint="-0.499984740745262"/>
      </top>
      <bottom style="thin">
        <color theme="0"/>
      </bottom>
      <diagonal/>
    </border>
    <border>
      <left/>
      <right/>
      <top style="thin">
        <color theme="5" tint="-0.499984740745262"/>
      </top>
      <bottom style="thin">
        <color theme="0"/>
      </bottom>
      <diagonal/>
    </border>
    <border>
      <left/>
      <right style="medium">
        <color theme="5" tint="-0.499984740745262"/>
      </right>
      <top style="thin">
        <color theme="5" tint="-0.499984740745262"/>
      </top>
      <bottom style="thin">
        <color theme="0"/>
      </bottom>
      <diagonal/>
    </border>
    <border>
      <left/>
      <right style="medium">
        <color theme="5" tint="-0.499984740745262"/>
      </right>
      <top/>
      <bottom style="medium">
        <color theme="5" tint="-0.499984740745262"/>
      </bottom>
      <diagonal/>
    </border>
    <border>
      <left/>
      <right style="thin">
        <color theme="0"/>
      </right>
      <top style="thin">
        <color theme="5" tint="-0.499984740745262"/>
      </top>
      <bottom style="thin">
        <color theme="0"/>
      </bottom>
      <diagonal/>
    </border>
    <border>
      <left/>
      <right style="thin">
        <color theme="0"/>
      </right>
      <top/>
      <bottom style="medium">
        <color theme="5" tint="-0.49998474074526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theme="5" tint="-0.499984740745262"/>
      </right>
      <top/>
      <bottom/>
      <diagonal/>
    </border>
    <border>
      <left/>
      <right style="medium">
        <color theme="5" tint="-0.499984740745262"/>
      </right>
      <top/>
      <bottom style="thin">
        <color theme="5" tint="-0.499984740745262"/>
      </bottom>
      <diagonal/>
    </border>
    <border>
      <left/>
      <right/>
      <top/>
      <bottom style="thin">
        <color theme="5" tint="-0.499984740745262"/>
      </bottom>
      <diagonal/>
    </border>
    <border>
      <left/>
      <right style="thin">
        <color theme="5" tint="-0.499984740745262"/>
      </right>
      <top/>
      <bottom style="thin">
        <color theme="5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thin">
        <color theme="3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thin">
        <color theme="3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/>
      <diagonal/>
    </border>
    <border>
      <left/>
      <right/>
      <top style="medium">
        <color theme="4" tint="-0.499984740745262"/>
      </top>
      <bottom/>
      <diagonal/>
    </border>
    <border>
      <left/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4" tint="-0.499984740745262"/>
      </left>
      <right/>
      <top/>
      <bottom/>
      <diagonal/>
    </border>
    <border>
      <left/>
      <right style="medium">
        <color theme="4" tint="-0.499984740745262"/>
      </right>
      <top/>
      <bottom/>
      <diagonal/>
    </border>
    <border>
      <left style="medium">
        <color theme="4" tint="-0.499984740745262"/>
      </left>
      <right/>
      <top/>
      <bottom style="medium">
        <color theme="4" tint="-0.499984740745262"/>
      </bottom>
      <diagonal/>
    </border>
    <border>
      <left/>
      <right/>
      <top/>
      <bottom style="medium">
        <color theme="4" tint="-0.499984740745262"/>
      </bottom>
      <diagonal/>
    </border>
    <border>
      <left/>
      <right style="medium">
        <color theme="4" tint="-0.499984740745262"/>
      </right>
      <top/>
      <bottom style="medium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  <border>
      <left style="thin">
        <color theme="4" tint="-0.499984740745262"/>
      </left>
      <right/>
      <top style="thin">
        <color theme="4" tint="-0.499984740745262"/>
      </top>
      <bottom/>
      <diagonal/>
    </border>
    <border>
      <left/>
      <right/>
      <top style="thin">
        <color theme="4" tint="-0.499984740745262"/>
      </top>
      <bottom/>
      <diagonal/>
    </border>
    <border>
      <left/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  <border>
      <left/>
      <right style="thin">
        <color theme="4" tint="-0.499984740745262"/>
      </right>
      <top/>
      <bottom style="thin">
        <color theme="4" tint="-0.499984740745262"/>
      </bottom>
      <diagonal/>
    </border>
    <border>
      <left style="medium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/>
      <top style="thin">
        <color theme="6" tint="-0.499984740745262"/>
      </top>
      <bottom/>
      <diagonal/>
    </border>
    <border>
      <left style="thin">
        <color theme="6" tint="-0.499984740745262"/>
      </left>
      <right style="medium">
        <color theme="6" tint="-0.499984740745262"/>
      </right>
      <top style="thin">
        <color theme="6" tint="-0.499984740745262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554">
    <xf numFmtId="0" fontId="0" fillId="0" borderId="0" xfId="0"/>
    <xf numFmtId="0" fontId="0" fillId="4" borderId="0" xfId="0" applyFill="1"/>
    <xf numFmtId="0" fontId="9" fillId="0" borderId="11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4" fontId="8" fillId="0" borderId="15" xfId="0" applyNumberFormat="1" applyFont="1" applyFill="1" applyBorder="1"/>
    <xf numFmtId="166" fontId="8" fillId="0" borderId="3" xfId="1" applyNumberFormat="1" applyFont="1" applyFill="1" applyBorder="1"/>
    <xf numFmtId="14" fontId="8" fillId="0" borderId="9" xfId="0" applyNumberFormat="1" applyFont="1" applyFill="1" applyBorder="1"/>
    <xf numFmtId="166" fontId="8" fillId="0" borderId="2" xfId="1" applyNumberFormat="1" applyFont="1" applyFill="1" applyBorder="1"/>
    <xf numFmtId="166" fontId="10" fillId="0" borderId="2" xfId="1" applyNumberFormat="1" applyFont="1" applyFill="1" applyBorder="1" applyAlignment="1">
      <alignment horizontal="center"/>
    </xf>
    <xf numFmtId="166" fontId="11" fillId="0" borderId="2" xfId="1" applyNumberFormat="1" applyFont="1" applyFill="1" applyBorder="1"/>
    <xf numFmtId="14" fontId="8" fillId="0" borderId="10" xfId="0" applyNumberFormat="1" applyFont="1" applyFill="1" applyBorder="1"/>
    <xf numFmtId="166" fontId="8" fillId="0" borderId="6" xfId="1" applyNumberFormat="1" applyFont="1" applyFill="1" applyBorder="1"/>
    <xf numFmtId="0" fontId="7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4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left"/>
    </xf>
    <xf numFmtId="166" fontId="10" fillId="0" borderId="5" xfId="1" applyNumberFormat="1" applyFont="1" applyFill="1" applyBorder="1" applyAlignment="1">
      <alignment horizontal="left"/>
    </xf>
    <xf numFmtId="166" fontId="11" fillId="0" borderId="5" xfId="1" applyNumberFormat="1" applyFont="1" applyFill="1" applyBorder="1" applyAlignment="1">
      <alignment horizontal="left"/>
    </xf>
    <xf numFmtId="0" fontId="8" fillId="0" borderId="7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right"/>
    </xf>
    <xf numFmtId="0" fontId="6" fillId="4" borderId="0" xfId="0" applyFont="1" applyFill="1"/>
    <xf numFmtId="44" fontId="6" fillId="4" borderId="0" xfId="3" applyFont="1" applyFill="1"/>
    <xf numFmtId="0" fontId="2" fillId="4" borderId="0" xfId="0" applyFont="1" applyFill="1"/>
    <xf numFmtId="0" fontId="6" fillId="4" borderId="0" xfId="0" applyFont="1" applyFill="1" applyAlignment="1">
      <alignment vertical="center" wrapText="1"/>
    </xf>
    <xf numFmtId="0" fontId="4" fillId="4" borderId="0" xfId="0" applyFont="1" applyFill="1" applyAlignment="1">
      <alignment horizontal="center" vertical="center" wrapText="1"/>
    </xf>
    <xf numFmtId="0" fontId="0" fillId="4" borderId="0" xfId="1" applyNumberFormat="1" applyFont="1" applyFill="1"/>
    <xf numFmtId="171" fontId="0" fillId="4" borderId="0" xfId="0" applyNumberFormat="1" applyFill="1"/>
    <xf numFmtId="0" fontId="0" fillId="4" borderId="0" xfId="0" applyFont="1" applyFill="1"/>
    <xf numFmtId="0" fontId="5" fillId="4" borderId="0" xfId="0" applyFont="1" applyFill="1"/>
    <xf numFmtId="0" fontId="3" fillId="4" borderId="0" xfId="0" applyFont="1" applyFill="1"/>
    <xf numFmtId="44" fontId="0" fillId="4" borderId="0" xfId="3" applyFont="1" applyFill="1"/>
    <xf numFmtId="44" fontId="1" fillId="4" borderId="0" xfId="3" applyFont="1" applyFill="1"/>
    <xf numFmtId="164" fontId="1" fillId="4" borderId="0" xfId="1" applyFont="1" applyFill="1"/>
    <xf numFmtId="0" fontId="0" fillId="5" borderId="0" xfId="0" applyFill="1"/>
    <xf numFmtId="0" fontId="0" fillId="5" borderId="0" xfId="0" applyFill="1" applyAlignment="1">
      <alignment horizontal="center" vertical="center"/>
    </xf>
    <xf numFmtId="0" fontId="0" fillId="5" borderId="0" xfId="0" applyNumberFormat="1" applyFill="1" applyAlignment="1">
      <alignment horizontal="center" vertical="center"/>
    </xf>
    <xf numFmtId="0" fontId="7" fillId="4" borderId="0" xfId="0" applyFont="1" applyFill="1"/>
    <xf numFmtId="0" fontId="8" fillId="4" borderId="0" xfId="0" applyFont="1" applyFill="1"/>
    <xf numFmtId="0" fontId="7" fillId="4" borderId="0" xfId="0" applyFont="1" applyFill="1" applyAlignment="1">
      <alignment horizontal="center"/>
    </xf>
    <xf numFmtId="0" fontId="8" fillId="4" borderId="0" xfId="0" applyFont="1" applyFill="1" applyAlignment="1">
      <alignment vertical="center"/>
    </xf>
    <xf numFmtId="0" fontId="15" fillId="4" borderId="0" xfId="0" applyFont="1" applyFill="1"/>
    <xf numFmtId="0" fontId="16" fillId="4" borderId="0" xfId="0" applyFont="1" applyFill="1"/>
    <xf numFmtId="0" fontId="16" fillId="4" borderId="0" xfId="0" applyFont="1" applyFill="1" applyAlignment="1">
      <alignment vertical="center"/>
    </xf>
    <xf numFmtId="9" fontId="16" fillId="6" borderId="24" xfId="2" applyFont="1" applyFill="1" applyBorder="1" applyAlignment="1">
      <alignment horizontal="center"/>
    </xf>
    <xf numFmtId="166" fontId="16" fillId="6" borderId="25" xfId="2" applyNumberFormat="1" applyFont="1" applyFill="1" applyBorder="1" applyAlignment="1">
      <alignment horizontal="center"/>
    </xf>
    <xf numFmtId="9" fontId="16" fillId="6" borderId="17" xfId="2" applyFont="1" applyFill="1" applyBorder="1" applyAlignment="1">
      <alignment horizontal="center"/>
    </xf>
    <xf numFmtId="166" fontId="16" fillId="6" borderId="19" xfId="2" applyNumberFormat="1" applyFont="1" applyFill="1" applyBorder="1" applyAlignment="1">
      <alignment horizontal="center"/>
    </xf>
    <xf numFmtId="0" fontId="16" fillId="6" borderId="21" xfId="1" applyNumberFormat="1" applyFont="1" applyFill="1" applyBorder="1" applyAlignment="1">
      <alignment horizontal="center"/>
    </xf>
    <xf numFmtId="166" fontId="16" fillId="6" borderId="22" xfId="2" applyNumberFormat="1" applyFont="1" applyFill="1" applyBorder="1" applyAlignment="1">
      <alignment horizontal="center"/>
    </xf>
    <xf numFmtId="0" fontId="15" fillId="4" borderId="0" xfId="0" applyFont="1" applyFill="1" applyAlignment="1">
      <alignment vertical="center"/>
    </xf>
    <xf numFmtId="0" fontId="15" fillId="4" borderId="0" xfId="0" applyFont="1" applyFill="1" applyAlignment="1">
      <alignment horizontal="center"/>
    </xf>
    <xf numFmtId="0" fontId="16" fillId="4" borderId="0" xfId="0" applyFont="1" applyFill="1" applyBorder="1"/>
    <xf numFmtId="0" fontId="20" fillId="4" borderId="0" xfId="0" applyFont="1" applyFill="1" applyBorder="1" applyAlignment="1">
      <alignment horizontal="center" vertical="center"/>
    </xf>
    <xf numFmtId="0" fontId="22" fillId="4" borderId="0" xfId="0" applyFont="1" applyFill="1" applyBorder="1"/>
    <xf numFmtId="0" fontId="23" fillId="9" borderId="26" xfId="0" applyFont="1" applyFill="1" applyBorder="1" applyAlignment="1">
      <alignment horizontal="center" vertical="center"/>
    </xf>
    <xf numFmtId="0" fontId="23" fillId="9" borderId="27" xfId="0" applyFont="1" applyFill="1" applyBorder="1" applyAlignment="1">
      <alignment horizontal="center" vertical="center"/>
    </xf>
    <xf numFmtId="166" fontId="16" fillId="2" borderId="28" xfId="1" applyNumberFormat="1" applyFont="1" applyFill="1" applyBorder="1" applyAlignment="1">
      <alignment horizontal="center"/>
    </xf>
    <xf numFmtId="166" fontId="16" fillId="2" borderId="29" xfId="1" applyNumberFormat="1" applyFont="1" applyFill="1" applyBorder="1" applyAlignment="1">
      <alignment horizontal="center"/>
    </xf>
    <xf numFmtId="0" fontId="23" fillId="9" borderId="30" xfId="0" applyFont="1" applyFill="1" applyBorder="1" applyAlignment="1">
      <alignment horizontal="center" vertical="center" wrapText="1"/>
    </xf>
    <xf numFmtId="0" fontId="23" fillId="9" borderId="31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/>
    </xf>
    <xf numFmtId="14" fontId="8" fillId="4" borderId="0" xfId="1" applyNumberFormat="1" applyFont="1" applyFill="1" applyAlignment="1">
      <alignment horizontal="center"/>
    </xf>
    <xf numFmtId="0" fontId="8" fillId="4" borderId="0" xfId="0" applyNumberFormat="1" applyFont="1" applyFill="1"/>
    <xf numFmtId="44" fontId="8" fillId="4" borderId="0" xfId="3" applyFont="1" applyFill="1" applyAlignment="1">
      <alignment horizontal="center"/>
    </xf>
    <xf numFmtId="0" fontId="15" fillId="4" borderId="0" xfId="0" applyNumberFormat="1" applyFont="1" applyFill="1"/>
    <xf numFmtId="0" fontId="16" fillId="6" borderId="43" xfId="1" applyNumberFormat="1" applyFont="1" applyFill="1" applyBorder="1" applyAlignment="1">
      <alignment horizontal="center"/>
    </xf>
    <xf numFmtId="0" fontId="8" fillId="4" borderId="0" xfId="0" applyNumberFormat="1" applyFont="1" applyFill="1" applyAlignment="1">
      <alignment horizontal="center"/>
    </xf>
    <xf numFmtId="9" fontId="15" fillId="4" borderId="0" xfId="2" applyFont="1" applyFill="1"/>
    <xf numFmtId="9" fontId="8" fillId="4" borderId="0" xfId="2" applyFont="1" applyFill="1" applyAlignment="1">
      <alignment horizontal="center"/>
    </xf>
    <xf numFmtId="0" fontId="8" fillId="4" borderId="0" xfId="3" applyNumberFormat="1" applyFont="1" applyFill="1" applyAlignment="1">
      <alignment horizontal="center"/>
    </xf>
    <xf numFmtId="44" fontId="15" fillId="4" borderId="0" xfId="3" applyFont="1" applyFill="1"/>
    <xf numFmtId="44" fontId="16" fillId="6" borderId="43" xfId="3" applyFont="1" applyFill="1" applyBorder="1" applyAlignment="1">
      <alignment horizontal="center"/>
    </xf>
    <xf numFmtId="0" fontId="15" fillId="4" borderId="0" xfId="3" applyNumberFormat="1" applyFont="1" applyFill="1"/>
    <xf numFmtId="9" fontId="16" fillId="6" borderId="47" xfId="2" applyFont="1" applyFill="1" applyBorder="1" applyAlignment="1">
      <alignment horizontal="center"/>
    </xf>
    <xf numFmtId="0" fontId="13" fillId="4" borderId="0" xfId="0" applyFont="1" applyFill="1"/>
    <xf numFmtId="0" fontId="13" fillId="4" borderId="0" xfId="0" applyNumberFormat="1" applyFont="1" applyFill="1"/>
    <xf numFmtId="44" fontId="14" fillId="4" borderId="0" xfId="3" applyFont="1" applyFill="1"/>
    <xf numFmtId="44" fontId="13" fillId="4" borderId="0" xfId="3" applyFont="1" applyFill="1"/>
    <xf numFmtId="0" fontId="15" fillId="4" borderId="0" xfId="0" applyFont="1" applyFill="1" applyAlignment="1">
      <alignment horizontal="left"/>
    </xf>
    <xf numFmtId="0" fontId="13" fillId="4" borderId="0" xfId="0" applyFont="1" applyFill="1" applyAlignment="1">
      <alignment horizontal="left"/>
    </xf>
    <xf numFmtId="0" fontId="16" fillId="4" borderId="0" xfId="0" applyFont="1" applyFill="1" applyBorder="1" applyAlignment="1">
      <alignment horizontal="center"/>
    </xf>
    <xf numFmtId="0" fontId="13" fillId="4" borderId="0" xfId="0" applyFont="1" applyFill="1" applyAlignment="1">
      <alignment horizontal="center"/>
    </xf>
    <xf numFmtId="44" fontId="23" fillId="9" borderId="27" xfId="3" applyFont="1" applyFill="1" applyBorder="1" applyAlignment="1">
      <alignment horizontal="center" vertical="center"/>
    </xf>
    <xf numFmtId="44" fontId="16" fillId="2" borderId="29" xfId="3" applyFont="1" applyFill="1" applyBorder="1" applyAlignment="1">
      <alignment horizontal="center"/>
    </xf>
    <xf numFmtId="0" fontId="23" fillId="9" borderId="26" xfId="0" applyFont="1" applyFill="1" applyBorder="1" applyAlignment="1">
      <alignment horizontal="left" vertical="center"/>
    </xf>
    <xf numFmtId="166" fontId="16" fillId="2" borderId="28" xfId="1" applyNumberFormat="1" applyFont="1" applyFill="1" applyBorder="1" applyAlignment="1">
      <alignment horizontal="left"/>
    </xf>
    <xf numFmtId="165" fontId="8" fillId="4" borderId="0" xfId="1" applyNumberFormat="1" applyFont="1" applyFill="1" applyAlignment="1">
      <alignment horizontal="center"/>
    </xf>
    <xf numFmtId="164" fontId="8" fillId="4" borderId="0" xfId="1" applyFont="1" applyFill="1"/>
    <xf numFmtId="0" fontId="17" fillId="8" borderId="61" xfId="1" applyNumberFormat="1" applyFont="1" applyFill="1" applyBorder="1" applyAlignment="1">
      <alignment horizontal="center"/>
    </xf>
    <xf numFmtId="14" fontId="25" fillId="10" borderId="33" xfId="1" applyNumberFormat="1" applyFont="1" applyFill="1" applyBorder="1" applyAlignment="1">
      <alignment horizontal="center" vertical="center"/>
    </xf>
    <xf numFmtId="0" fontId="25" fillId="10" borderId="33" xfId="1" applyNumberFormat="1" applyFont="1" applyFill="1" applyBorder="1" applyAlignment="1">
      <alignment horizontal="center" vertical="center"/>
    </xf>
    <xf numFmtId="44" fontId="25" fillId="10" borderId="33" xfId="3" applyFont="1" applyFill="1" applyBorder="1" applyAlignment="1">
      <alignment horizontal="center" vertical="center"/>
    </xf>
    <xf numFmtId="14" fontId="25" fillId="10" borderId="48" xfId="1" applyNumberFormat="1" applyFont="1" applyFill="1" applyBorder="1" applyAlignment="1">
      <alignment horizontal="center" vertical="center"/>
    </xf>
    <xf numFmtId="14" fontId="25" fillId="10" borderId="12" xfId="1" applyNumberFormat="1" applyFont="1" applyFill="1" applyBorder="1" applyAlignment="1">
      <alignment horizontal="center" vertical="center"/>
    </xf>
    <xf numFmtId="14" fontId="25" fillId="10" borderId="16" xfId="1" applyNumberFormat="1" applyFont="1" applyFill="1" applyBorder="1" applyAlignment="1">
      <alignment horizontal="center" vertical="center"/>
    </xf>
    <xf numFmtId="164" fontId="25" fillId="10" borderId="16" xfId="1" applyFont="1" applyFill="1" applyBorder="1" applyAlignment="1">
      <alignment horizontal="center" vertical="center"/>
    </xf>
    <xf numFmtId="14" fontId="25" fillId="10" borderId="16" xfId="1" applyNumberFormat="1" applyFont="1" applyFill="1" applyBorder="1" applyAlignment="1">
      <alignment horizontal="center" vertical="center" wrapText="1"/>
    </xf>
    <xf numFmtId="0" fontId="25" fillId="10" borderId="16" xfId="0" applyNumberFormat="1" applyFont="1" applyFill="1" applyBorder="1" applyAlignment="1">
      <alignment horizontal="center" vertical="center"/>
    </xf>
    <xf numFmtId="0" fontId="25" fillId="10" borderId="16" xfId="0" applyFont="1" applyFill="1" applyBorder="1" applyAlignment="1">
      <alignment horizontal="center" vertical="center"/>
    </xf>
    <xf numFmtId="0" fontId="25" fillId="10" borderId="16" xfId="0" applyFont="1" applyFill="1" applyBorder="1" applyAlignment="1">
      <alignment horizontal="center" vertical="center" wrapText="1"/>
    </xf>
    <xf numFmtId="0" fontId="25" fillId="10" borderId="13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vertical="center"/>
    </xf>
    <xf numFmtId="14" fontId="25" fillId="10" borderId="37" xfId="1" applyNumberFormat="1" applyFont="1" applyFill="1" applyBorder="1" applyAlignment="1">
      <alignment horizontal="center" vertical="center"/>
    </xf>
    <xf numFmtId="0" fontId="25" fillId="10" borderId="37" xfId="1" applyNumberFormat="1" applyFont="1" applyFill="1" applyBorder="1" applyAlignment="1">
      <alignment horizontal="center" vertical="center"/>
    </xf>
    <xf numFmtId="44" fontId="25" fillId="10" borderId="37" xfId="3" applyFont="1" applyFill="1" applyBorder="1" applyAlignment="1">
      <alignment horizontal="center" vertical="center"/>
    </xf>
    <xf numFmtId="0" fontId="25" fillId="10" borderId="37" xfId="3" applyNumberFormat="1" applyFont="1" applyFill="1" applyBorder="1" applyAlignment="1">
      <alignment horizontal="center" vertical="center"/>
    </xf>
    <xf numFmtId="9" fontId="25" fillId="10" borderId="37" xfId="2" applyFont="1" applyFill="1" applyBorder="1" applyAlignment="1">
      <alignment horizontal="center" vertical="center"/>
    </xf>
    <xf numFmtId="0" fontId="25" fillId="10" borderId="34" xfId="1" applyNumberFormat="1" applyFont="1" applyFill="1" applyBorder="1" applyAlignment="1">
      <alignment horizontal="center" vertical="center"/>
    </xf>
    <xf numFmtId="14" fontId="25" fillId="10" borderId="59" xfId="1" applyNumberFormat="1" applyFont="1" applyFill="1" applyBorder="1" applyAlignment="1">
      <alignment horizontal="center" vertical="center"/>
    </xf>
    <xf numFmtId="0" fontId="24" fillId="8" borderId="58" xfId="1" applyNumberFormat="1" applyFont="1" applyFill="1" applyBorder="1" applyAlignment="1">
      <alignment horizontal="center"/>
    </xf>
    <xf numFmtId="0" fontId="25" fillId="10" borderId="56" xfId="1" applyNumberFormat="1" applyFont="1" applyFill="1" applyBorder="1" applyAlignment="1">
      <alignment horizontal="center" vertical="center"/>
    </xf>
    <xf numFmtId="0" fontId="25" fillId="10" borderId="57" xfId="1" applyNumberFormat="1" applyFont="1" applyFill="1" applyBorder="1" applyAlignment="1">
      <alignment horizontal="center" vertical="center"/>
    </xf>
    <xf numFmtId="0" fontId="16" fillId="6" borderId="41" xfId="1" applyNumberFormat="1" applyFont="1" applyFill="1" applyBorder="1" applyAlignment="1">
      <alignment horizontal="center"/>
    </xf>
    <xf numFmtId="0" fontId="16" fillId="6" borderId="35" xfId="1" applyNumberFormat="1" applyFont="1" applyFill="1" applyBorder="1" applyAlignment="1">
      <alignment horizontal="center"/>
    </xf>
    <xf numFmtId="0" fontId="25" fillId="10" borderId="63" xfId="1" applyNumberFormat="1" applyFont="1" applyFill="1" applyBorder="1" applyAlignment="1">
      <alignment horizontal="center" vertical="center"/>
    </xf>
    <xf numFmtId="0" fontId="25" fillId="10" borderId="32" xfId="1" applyNumberFormat="1" applyFont="1" applyFill="1" applyBorder="1" applyAlignment="1">
      <alignment horizontal="center" vertical="center"/>
    </xf>
    <xf numFmtId="0" fontId="21" fillId="4" borderId="0" xfId="0" applyFont="1" applyFill="1"/>
    <xf numFmtId="164" fontId="21" fillId="8" borderId="65" xfId="1" applyFont="1" applyFill="1" applyBorder="1" applyAlignment="1">
      <alignment horizontal="center" vertical="center"/>
    </xf>
    <xf numFmtId="10" fontId="18" fillId="7" borderId="62" xfId="2" applyNumberFormat="1" applyFont="1" applyFill="1" applyBorder="1" applyAlignment="1">
      <alignment horizontal="center"/>
    </xf>
    <xf numFmtId="10" fontId="16" fillId="7" borderId="53" xfId="2" applyNumberFormat="1" applyFont="1" applyFill="1" applyBorder="1" applyAlignment="1">
      <alignment horizontal="center"/>
    </xf>
    <xf numFmtId="14" fontId="24" fillId="8" borderId="64" xfId="1" applyNumberFormat="1" applyFont="1" applyFill="1" applyBorder="1" applyAlignment="1">
      <alignment horizontal="center" vertical="center"/>
    </xf>
    <xf numFmtId="10" fontId="16" fillId="7" borderId="54" xfId="2" applyNumberFormat="1" applyFont="1" applyFill="1" applyBorder="1" applyAlignment="1">
      <alignment horizontal="center"/>
    </xf>
    <xf numFmtId="0" fontId="26" fillId="7" borderId="42" xfId="1" applyNumberFormat="1" applyFont="1" applyFill="1" applyBorder="1" applyAlignment="1">
      <alignment horizontal="center"/>
    </xf>
    <xf numFmtId="0" fontId="26" fillId="7" borderId="36" xfId="1" applyNumberFormat="1" applyFont="1" applyFill="1" applyBorder="1" applyAlignment="1">
      <alignment horizontal="center"/>
    </xf>
    <xf numFmtId="172" fontId="16" fillId="6" borderId="17" xfId="1" applyNumberFormat="1" applyFont="1" applyFill="1" applyBorder="1" applyAlignment="1">
      <alignment horizontal="center"/>
    </xf>
    <xf numFmtId="10" fontId="25" fillId="10" borderId="70" xfId="2" applyNumberFormat="1" applyFont="1" applyFill="1" applyBorder="1" applyAlignment="1">
      <alignment horizontal="center"/>
    </xf>
    <xf numFmtId="172" fontId="25" fillId="10" borderId="69" xfId="1" applyNumberFormat="1" applyFont="1" applyFill="1" applyBorder="1" applyAlignment="1">
      <alignment horizontal="center"/>
    </xf>
    <xf numFmtId="0" fontId="25" fillId="10" borderId="71" xfId="1" applyNumberFormat="1" applyFont="1" applyFill="1" applyBorder="1" applyAlignment="1">
      <alignment horizontal="center" vertical="center"/>
    </xf>
    <xf numFmtId="0" fontId="16" fillId="6" borderId="35" xfId="1" applyNumberFormat="1" applyFont="1" applyFill="1" applyBorder="1" applyAlignment="1">
      <alignment horizontal="left"/>
    </xf>
    <xf numFmtId="10" fontId="16" fillId="6" borderId="17" xfId="2" applyNumberFormat="1" applyFont="1" applyFill="1" applyBorder="1" applyAlignment="1">
      <alignment horizontal="center"/>
    </xf>
    <xf numFmtId="0" fontId="25" fillId="10" borderId="74" xfId="1" applyNumberFormat="1" applyFont="1" applyFill="1" applyBorder="1" applyAlignment="1">
      <alignment horizontal="center" vertical="center"/>
    </xf>
    <xf numFmtId="0" fontId="25" fillId="10" borderId="75" xfId="1" applyNumberFormat="1" applyFont="1" applyFill="1" applyBorder="1" applyAlignment="1">
      <alignment horizontal="center" vertical="center"/>
    </xf>
    <xf numFmtId="0" fontId="25" fillId="10" borderId="76" xfId="1" applyNumberFormat="1" applyFont="1" applyFill="1" applyBorder="1" applyAlignment="1">
      <alignment horizontal="center" vertical="center"/>
    </xf>
    <xf numFmtId="0" fontId="16" fillId="6" borderId="77" xfId="1" applyNumberFormat="1" applyFont="1" applyFill="1" applyBorder="1" applyAlignment="1">
      <alignment horizontal="left"/>
    </xf>
    <xf numFmtId="0" fontId="25" fillId="10" borderId="88" xfId="1" applyNumberFormat="1" applyFont="1" applyFill="1" applyBorder="1" applyAlignment="1">
      <alignment horizontal="center" vertical="center"/>
    </xf>
    <xf numFmtId="0" fontId="25" fillId="10" borderId="89" xfId="1" applyNumberFormat="1" applyFont="1" applyFill="1" applyBorder="1" applyAlignment="1">
      <alignment horizontal="center" vertical="center"/>
    </xf>
    <xf numFmtId="0" fontId="25" fillId="10" borderId="90" xfId="1" applyNumberFormat="1" applyFont="1" applyFill="1" applyBorder="1" applyAlignment="1">
      <alignment horizontal="center" vertical="center"/>
    </xf>
    <xf numFmtId="0" fontId="16" fillId="6" borderId="91" xfId="1" applyNumberFormat="1" applyFont="1" applyFill="1" applyBorder="1" applyAlignment="1">
      <alignment horizontal="left"/>
    </xf>
    <xf numFmtId="172" fontId="16" fillId="6" borderId="92" xfId="1" applyNumberFormat="1" applyFont="1" applyFill="1" applyBorder="1" applyAlignment="1">
      <alignment horizontal="center"/>
    </xf>
    <xf numFmtId="10" fontId="16" fillId="6" borderId="92" xfId="2" applyNumberFormat="1" applyFont="1" applyFill="1" applyBorder="1" applyAlignment="1">
      <alignment horizontal="center"/>
    </xf>
    <xf numFmtId="172" fontId="24" fillId="10" borderId="89" xfId="1" applyNumberFormat="1" applyFont="1" applyFill="1" applyBorder="1" applyAlignment="1">
      <alignment horizontal="center" vertical="center"/>
    </xf>
    <xf numFmtId="0" fontId="23" fillId="9" borderId="97" xfId="1" applyNumberFormat="1" applyFont="1" applyFill="1" applyBorder="1" applyAlignment="1">
      <alignment horizontal="center" vertical="center"/>
    </xf>
    <xf numFmtId="172" fontId="23" fillId="9" borderId="98" xfId="1" applyNumberFormat="1" applyFont="1" applyFill="1" applyBorder="1" applyAlignment="1">
      <alignment horizontal="center" vertical="center"/>
    </xf>
    <xf numFmtId="0" fontId="23" fillId="9" borderId="98" xfId="1" applyNumberFormat="1" applyFont="1" applyFill="1" applyBorder="1" applyAlignment="1">
      <alignment horizontal="center" vertical="center"/>
    </xf>
    <xf numFmtId="0" fontId="23" fillId="9" borderId="99" xfId="1" applyNumberFormat="1" applyFont="1" applyFill="1" applyBorder="1" applyAlignment="1">
      <alignment horizontal="center" vertical="center"/>
    </xf>
    <xf numFmtId="10" fontId="27" fillId="10" borderId="70" xfId="2" applyNumberFormat="1" applyFont="1" applyFill="1" applyBorder="1" applyAlignment="1">
      <alignment horizontal="center"/>
    </xf>
    <xf numFmtId="172" fontId="27" fillId="10" borderId="69" xfId="1" applyNumberFormat="1" applyFont="1" applyFill="1" applyBorder="1" applyAlignment="1">
      <alignment horizontal="center"/>
    </xf>
    <xf numFmtId="44" fontId="16" fillId="13" borderId="29" xfId="3" applyFont="1" applyFill="1" applyBorder="1" applyAlignment="1">
      <alignment horizontal="left"/>
    </xf>
    <xf numFmtId="0" fontId="12" fillId="4" borderId="0" xfId="0" applyFont="1" applyFill="1"/>
    <xf numFmtId="0" fontId="12" fillId="4" borderId="0" xfId="0" applyFont="1" applyFill="1" applyAlignment="1">
      <alignment horizontal="right"/>
    </xf>
    <xf numFmtId="0" fontId="19" fillId="10" borderId="0" xfId="0" applyFont="1" applyFill="1" applyBorder="1" applyAlignment="1">
      <alignment horizontal="right" vertical="center"/>
    </xf>
    <xf numFmtId="0" fontId="7" fillId="4" borderId="0" xfId="0" applyFont="1" applyFill="1" applyAlignment="1">
      <alignment vertical="center"/>
    </xf>
    <xf numFmtId="0" fontId="16" fillId="12" borderId="36" xfId="1" applyNumberFormat="1" applyFont="1" applyFill="1" applyBorder="1" applyAlignment="1">
      <alignment horizontal="center"/>
    </xf>
    <xf numFmtId="0" fontId="16" fillId="12" borderId="40" xfId="1" applyNumberFormat="1" applyFont="1" applyFill="1" applyBorder="1" applyAlignment="1">
      <alignment horizontal="center"/>
    </xf>
    <xf numFmtId="165" fontId="16" fillId="6" borderId="92" xfId="1" applyNumberFormat="1" applyFont="1" applyFill="1" applyBorder="1" applyAlignment="1">
      <alignment horizontal="center"/>
    </xf>
    <xf numFmtId="165" fontId="16" fillId="6" borderId="17" xfId="1" applyNumberFormat="1" applyFont="1" applyFill="1" applyBorder="1" applyAlignment="1">
      <alignment horizontal="center"/>
    </xf>
    <xf numFmtId="165" fontId="27" fillId="10" borderId="70" xfId="2" applyNumberFormat="1" applyFont="1" applyFill="1" applyBorder="1" applyAlignment="1">
      <alignment horizontal="center"/>
    </xf>
    <xf numFmtId="9" fontId="27" fillId="10" borderId="69" xfId="2" applyFont="1" applyFill="1" applyBorder="1" applyAlignment="1">
      <alignment horizontal="center"/>
    </xf>
    <xf numFmtId="0" fontId="0" fillId="4" borderId="0" xfId="0" applyFill="1" applyAlignment="1">
      <alignment horizontal="center" vertical="center"/>
    </xf>
    <xf numFmtId="0" fontId="0" fillId="4" borderId="0" xfId="0" applyNumberFormat="1" applyFill="1" applyAlignment="1">
      <alignment horizontal="center" vertical="center"/>
    </xf>
    <xf numFmtId="9" fontId="0" fillId="4" borderId="0" xfId="0" applyNumberFormat="1" applyFill="1"/>
    <xf numFmtId="165" fontId="1" fillId="4" borderId="0" xfId="1" applyNumberFormat="1" applyFont="1" applyFill="1"/>
    <xf numFmtId="14" fontId="0" fillId="4" borderId="0" xfId="0" applyNumberFormat="1" applyFill="1"/>
    <xf numFmtId="0" fontId="2" fillId="4" borderId="0" xfId="0" applyFont="1" applyFill="1" applyAlignment="1">
      <alignment horizontal="center" vertical="center"/>
    </xf>
    <xf numFmtId="168" fontId="0" fillId="4" borderId="0" xfId="0" applyNumberFormat="1" applyFill="1"/>
    <xf numFmtId="0" fontId="0" fillId="4" borderId="0" xfId="0" applyFill="1" applyAlignment="1">
      <alignment horizontal="center"/>
    </xf>
    <xf numFmtId="176" fontId="0" fillId="4" borderId="0" xfId="0" applyNumberFormat="1" applyFill="1" applyAlignment="1">
      <alignment horizontal="center"/>
    </xf>
    <xf numFmtId="0" fontId="28" fillId="4" borderId="0" xfId="0" applyFont="1" applyFill="1"/>
    <xf numFmtId="176" fontId="21" fillId="8" borderId="43" xfId="0" applyNumberFormat="1" applyFont="1" applyFill="1" applyBorder="1" applyAlignment="1">
      <alignment horizontal="center"/>
    </xf>
    <xf numFmtId="176" fontId="21" fillId="8" borderId="47" xfId="0" applyNumberFormat="1" applyFont="1" applyFill="1" applyBorder="1" applyAlignment="1">
      <alignment horizontal="center"/>
    </xf>
    <xf numFmtId="0" fontId="16" fillId="6" borderId="47" xfId="1" applyNumberFormat="1" applyFont="1" applyFill="1" applyBorder="1" applyAlignment="1">
      <alignment horizontal="center"/>
    </xf>
    <xf numFmtId="176" fontId="21" fillId="8" borderId="108" xfId="0" applyNumberFormat="1" applyFont="1" applyFill="1" applyBorder="1" applyAlignment="1">
      <alignment horizontal="center"/>
    </xf>
    <xf numFmtId="0" fontId="16" fillId="6" borderId="108" xfId="1" applyNumberFormat="1" applyFont="1" applyFill="1" applyBorder="1" applyAlignment="1">
      <alignment horizontal="center"/>
    </xf>
    <xf numFmtId="0" fontId="16" fillId="12" borderId="108" xfId="1" applyNumberFormat="1" applyFont="1" applyFill="1" applyBorder="1" applyAlignment="1">
      <alignment horizontal="center"/>
    </xf>
    <xf numFmtId="0" fontId="16" fillId="12" borderId="43" xfId="1" applyNumberFormat="1" applyFont="1" applyFill="1" applyBorder="1" applyAlignment="1">
      <alignment horizontal="center"/>
    </xf>
    <xf numFmtId="0" fontId="16" fillId="12" borderId="47" xfId="1" applyNumberFormat="1" applyFont="1" applyFill="1" applyBorder="1" applyAlignment="1">
      <alignment horizontal="center"/>
    </xf>
    <xf numFmtId="175" fontId="16" fillId="12" borderId="108" xfId="1" applyNumberFormat="1" applyFont="1" applyFill="1" applyBorder="1" applyAlignment="1">
      <alignment horizontal="center"/>
    </xf>
    <xf numFmtId="175" fontId="16" fillId="12" borderId="43" xfId="1" applyNumberFormat="1" applyFont="1" applyFill="1" applyBorder="1" applyAlignment="1">
      <alignment horizontal="center"/>
    </xf>
    <xf numFmtId="175" fontId="16" fillId="12" borderId="47" xfId="1" applyNumberFormat="1" applyFont="1" applyFill="1" applyBorder="1" applyAlignment="1">
      <alignment horizontal="center"/>
    </xf>
    <xf numFmtId="176" fontId="21" fillId="8" borderId="116" xfId="0" applyNumberFormat="1" applyFont="1" applyFill="1" applyBorder="1" applyAlignment="1">
      <alignment horizontal="center"/>
    </xf>
    <xf numFmtId="176" fontId="21" fillId="8" borderId="121" xfId="0" applyNumberFormat="1" applyFont="1" applyFill="1" applyBorder="1" applyAlignment="1">
      <alignment horizontal="center"/>
    </xf>
    <xf numFmtId="0" fontId="18" fillId="4" borderId="124" xfId="1" applyNumberFormat="1" applyFont="1" applyFill="1" applyBorder="1" applyAlignment="1">
      <alignment horizontal="left" vertical="center" wrapText="1"/>
    </xf>
    <xf numFmtId="0" fontId="18" fillId="4" borderId="125" xfId="1" applyNumberFormat="1" applyFont="1" applyFill="1" applyBorder="1" applyAlignment="1">
      <alignment horizontal="left" vertical="center" wrapText="1"/>
    </xf>
    <xf numFmtId="0" fontId="18" fillId="4" borderId="125" xfId="1" applyNumberFormat="1" applyFont="1" applyFill="1" applyBorder="1" applyAlignment="1">
      <alignment horizontal="center" vertical="center"/>
    </xf>
    <xf numFmtId="0" fontId="18" fillId="4" borderId="126" xfId="1" applyNumberFormat="1" applyFont="1" applyFill="1" applyBorder="1" applyAlignment="1">
      <alignment horizontal="left" vertical="center" wrapText="1"/>
    </xf>
    <xf numFmtId="0" fontId="18" fillId="4" borderId="127" xfId="1" applyNumberFormat="1" applyFont="1" applyFill="1" applyBorder="1" applyAlignment="1">
      <alignment horizontal="left" vertical="center" wrapText="1"/>
    </xf>
    <xf numFmtId="0" fontId="18" fillId="4" borderId="127" xfId="1" applyNumberFormat="1" applyFont="1" applyFill="1" applyBorder="1" applyAlignment="1">
      <alignment horizontal="center" vertical="center"/>
    </xf>
    <xf numFmtId="0" fontId="18" fillId="4" borderId="128" xfId="1" applyNumberFormat="1" applyFont="1" applyFill="1" applyBorder="1" applyAlignment="1">
      <alignment horizontal="center" vertical="center"/>
    </xf>
    <xf numFmtId="0" fontId="18" fillId="4" borderId="129" xfId="1" applyNumberFormat="1" applyFont="1" applyFill="1" applyBorder="1" applyAlignment="1">
      <alignment horizontal="center" vertical="center"/>
    </xf>
    <xf numFmtId="0" fontId="24" fillId="8" borderId="131" xfId="1" applyNumberFormat="1" applyFont="1" applyFill="1" applyBorder="1" applyAlignment="1">
      <alignment horizontal="center" vertical="center"/>
    </xf>
    <xf numFmtId="0" fontId="24" fillId="8" borderId="132" xfId="1" applyNumberFormat="1" applyFont="1" applyFill="1" applyBorder="1" applyAlignment="1">
      <alignment horizontal="center" vertical="center"/>
    </xf>
    <xf numFmtId="0" fontId="32" fillId="6" borderId="125" xfId="1" applyNumberFormat="1" applyFont="1" applyFill="1" applyBorder="1" applyAlignment="1">
      <alignment horizontal="left" vertical="center" wrapText="1"/>
    </xf>
    <xf numFmtId="166" fontId="16" fillId="2" borderId="30" xfId="1" applyNumberFormat="1" applyFont="1" applyFill="1" applyBorder="1" applyAlignment="1">
      <alignment horizontal="center"/>
    </xf>
    <xf numFmtId="175" fontId="0" fillId="4" borderId="0" xfId="1" applyNumberFormat="1" applyFont="1" applyFill="1" applyAlignment="1">
      <alignment horizontal="left"/>
    </xf>
    <xf numFmtId="175" fontId="0" fillId="4" borderId="0" xfId="1" applyNumberFormat="1" applyFont="1" applyFill="1" applyAlignment="1">
      <alignment horizontal="left" vertical="center"/>
    </xf>
    <xf numFmtId="175" fontId="23" fillId="9" borderId="27" xfId="1" applyNumberFormat="1" applyFont="1" applyFill="1" applyBorder="1" applyAlignment="1">
      <alignment horizontal="left" vertical="center"/>
    </xf>
    <xf numFmtId="170" fontId="16" fillId="2" borderId="29" xfId="1" applyNumberFormat="1" applyFont="1" applyFill="1" applyBorder="1" applyAlignment="1">
      <alignment horizontal="center"/>
    </xf>
    <xf numFmtId="170" fontId="16" fillId="2" borderId="31" xfId="1" applyNumberFormat="1" applyFont="1" applyFill="1" applyBorder="1" applyAlignment="1">
      <alignment horizontal="center"/>
    </xf>
    <xf numFmtId="165" fontId="28" fillId="4" borderId="0" xfId="1" applyNumberFormat="1" applyFont="1" applyFill="1" applyAlignment="1">
      <alignment horizontal="center"/>
    </xf>
    <xf numFmtId="0" fontId="28" fillId="4" borderId="0" xfId="0" applyNumberFormat="1" applyFont="1" applyFill="1" applyAlignment="1">
      <alignment horizontal="center"/>
    </xf>
    <xf numFmtId="0" fontId="28" fillId="4" borderId="0" xfId="0" applyFont="1" applyFill="1" applyAlignment="1">
      <alignment horizontal="center"/>
    </xf>
    <xf numFmtId="0" fontId="29" fillId="4" borderId="0" xfId="0" applyFont="1" applyFill="1" applyBorder="1" applyAlignment="1">
      <alignment horizontal="center" vertical="center"/>
    </xf>
    <xf numFmtId="165" fontId="16" fillId="4" borderId="0" xfId="1" applyNumberFormat="1" applyFont="1" applyFill="1" applyAlignment="1">
      <alignment horizontal="center"/>
    </xf>
    <xf numFmtId="0" fontId="16" fillId="4" borderId="0" xfId="0" applyNumberFormat="1" applyFont="1" applyFill="1"/>
    <xf numFmtId="0" fontId="16" fillId="4" borderId="0" xfId="0" applyFont="1" applyFill="1" applyAlignment="1">
      <alignment horizontal="center"/>
    </xf>
    <xf numFmtId="0" fontId="16" fillId="6" borderId="46" xfId="1" applyNumberFormat="1" applyFont="1" applyFill="1" applyBorder="1" applyAlignment="1">
      <alignment horizontal="center"/>
    </xf>
    <xf numFmtId="0" fontId="24" fillId="8" borderId="113" xfId="1" applyNumberFormat="1" applyFont="1" applyFill="1" applyBorder="1" applyAlignment="1">
      <alignment horizontal="center" vertical="center" wrapText="1"/>
    </xf>
    <xf numFmtId="0" fontId="0" fillId="4" borderId="0" xfId="1" applyNumberFormat="1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44" fontId="0" fillId="4" borderId="0" xfId="3" applyFont="1" applyFill="1" applyBorder="1" applyAlignment="1">
      <alignment horizontal="center"/>
    </xf>
    <xf numFmtId="0" fontId="24" fillId="8" borderId="116" xfId="1" applyNumberFormat="1" applyFont="1" applyFill="1" applyBorder="1" applyAlignment="1">
      <alignment horizontal="center" vertical="center" wrapText="1"/>
    </xf>
    <xf numFmtId="0" fontId="24" fillId="8" borderId="117" xfId="1" applyNumberFormat="1" applyFont="1" applyFill="1" applyBorder="1" applyAlignment="1">
      <alignment horizontal="center" vertical="center" wrapText="1"/>
    </xf>
    <xf numFmtId="44" fontId="16" fillId="6" borderId="110" xfId="3" applyFont="1" applyFill="1" applyBorder="1" applyAlignment="1">
      <alignment horizontal="center"/>
    </xf>
    <xf numFmtId="44" fontId="21" fillId="8" borderId="43" xfId="3" applyFont="1" applyFill="1" applyBorder="1" applyAlignment="1">
      <alignment horizontal="center"/>
    </xf>
    <xf numFmtId="44" fontId="35" fillId="10" borderId="137" xfId="3" applyFont="1" applyFill="1" applyBorder="1" applyAlignment="1">
      <alignment horizontal="center"/>
    </xf>
    <xf numFmtId="44" fontId="35" fillId="10" borderId="138" xfId="3" applyFont="1" applyFill="1" applyBorder="1" applyAlignment="1">
      <alignment horizontal="center"/>
    </xf>
    <xf numFmtId="44" fontId="32" fillId="6" borderId="110" xfId="3" applyFont="1" applyFill="1" applyBorder="1" applyAlignment="1">
      <alignment horizontal="center"/>
    </xf>
    <xf numFmtId="44" fontId="32" fillId="6" borderId="43" xfId="3" applyFont="1" applyFill="1" applyBorder="1" applyAlignment="1">
      <alignment horizontal="center"/>
    </xf>
    <xf numFmtId="178" fontId="16" fillId="6" borderId="43" xfId="1" applyNumberFormat="1" applyFont="1" applyFill="1" applyBorder="1" applyAlignment="1">
      <alignment horizontal="right"/>
    </xf>
    <xf numFmtId="178" fontId="21" fillId="8" borderId="43" xfId="1" applyNumberFormat="1" applyFont="1" applyFill="1" applyBorder="1" applyAlignment="1">
      <alignment horizontal="right"/>
    </xf>
    <xf numFmtId="178" fontId="32" fillId="6" borderId="43" xfId="1" applyNumberFormat="1" applyFont="1" applyFill="1" applyBorder="1" applyAlignment="1">
      <alignment horizontal="right"/>
    </xf>
    <xf numFmtId="0" fontId="16" fillId="4" borderId="0" xfId="0" applyFont="1" applyFill="1" applyAlignment="1">
      <alignment wrapText="1"/>
    </xf>
    <xf numFmtId="0" fontId="16" fillId="4" borderId="0" xfId="0" applyFont="1" applyFill="1" applyBorder="1" applyAlignment="1">
      <alignment wrapText="1"/>
    </xf>
    <xf numFmtId="0" fontId="25" fillId="10" borderId="119" xfId="1" applyNumberFormat="1" applyFont="1" applyFill="1" applyBorder="1" applyAlignment="1">
      <alignment horizontal="right" vertical="center" wrapText="1"/>
    </xf>
    <xf numFmtId="0" fontId="25" fillId="10" borderId="118" xfId="1" applyNumberFormat="1" applyFont="1" applyFill="1" applyBorder="1" applyAlignment="1">
      <alignment horizontal="right" vertical="center" wrapText="1"/>
    </xf>
    <xf numFmtId="173" fontId="28" fillId="4" borderId="0" xfId="0" applyNumberFormat="1" applyFont="1" applyFill="1" applyAlignment="1">
      <alignment horizontal="center"/>
    </xf>
    <xf numFmtId="0" fontId="28" fillId="4" borderId="0" xfId="0" applyFont="1" applyFill="1" applyAlignment="1">
      <alignment horizontal="center" wrapText="1"/>
    </xf>
    <xf numFmtId="164" fontId="28" fillId="4" borderId="0" xfId="1" applyFont="1" applyFill="1" applyAlignment="1">
      <alignment horizontal="center"/>
    </xf>
    <xf numFmtId="0" fontId="16" fillId="0" borderId="0" xfId="0" applyFont="1"/>
    <xf numFmtId="173" fontId="28" fillId="4" borderId="0" xfId="1" applyNumberFormat="1" applyFont="1" applyFill="1" applyAlignment="1">
      <alignment horizontal="center"/>
    </xf>
    <xf numFmtId="165" fontId="28" fillId="4" borderId="0" xfId="1" applyNumberFormat="1" applyFont="1" applyFill="1" applyAlignment="1">
      <alignment horizontal="center" wrapText="1"/>
    </xf>
    <xf numFmtId="173" fontId="16" fillId="4" borderId="0" xfId="1" applyNumberFormat="1" applyFont="1" applyFill="1" applyAlignment="1">
      <alignment horizontal="center"/>
    </xf>
    <xf numFmtId="165" fontId="16" fillId="4" borderId="0" xfId="1" applyNumberFormat="1" applyFont="1" applyFill="1" applyAlignment="1">
      <alignment horizontal="center" wrapText="1"/>
    </xf>
    <xf numFmtId="164" fontId="16" fillId="4" borderId="0" xfId="1" applyFont="1" applyFill="1"/>
    <xf numFmtId="165" fontId="36" fillId="0" borderId="1" xfId="1" applyNumberFormat="1" applyFont="1" applyFill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6" fillId="6" borderId="43" xfId="1" applyNumberFormat="1" applyFont="1" applyFill="1" applyBorder="1" applyAlignment="1" applyProtection="1">
      <alignment horizontal="right"/>
      <protection locked="0"/>
    </xf>
    <xf numFmtId="165" fontId="34" fillId="8" borderId="43" xfId="1" applyNumberFormat="1" applyFont="1" applyFill="1" applyBorder="1" applyAlignment="1">
      <alignment horizontal="left"/>
    </xf>
    <xf numFmtId="165" fontId="21" fillId="10" borderId="46" xfId="1" applyNumberFormat="1" applyFont="1" applyFill="1" applyBorder="1" applyAlignment="1">
      <alignment horizontal="left"/>
    </xf>
    <xf numFmtId="164" fontId="34" fillId="8" borderId="110" xfId="1" applyFont="1" applyFill="1" applyBorder="1" applyAlignment="1">
      <alignment horizontal="right"/>
    </xf>
    <xf numFmtId="165" fontId="34" fillId="8" borderId="46" xfId="1" applyNumberFormat="1" applyFont="1" applyFill="1" applyBorder="1" applyAlignment="1">
      <alignment horizontal="left"/>
    </xf>
    <xf numFmtId="0" fontId="24" fillId="10" borderId="107" xfId="1" applyNumberFormat="1" applyFont="1" applyFill="1" applyBorder="1" applyAlignment="1">
      <alignment horizontal="center" vertical="center"/>
    </xf>
    <xf numFmtId="0" fontId="24" fillId="10" borderId="108" xfId="1" applyNumberFormat="1" applyFont="1" applyFill="1" applyBorder="1" applyAlignment="1">
      <alignment horizontal="center" vertical="center"/>
    </xf>
    <xf numFmtId="0" fontId="24" fillId="10" borderId="109" xfId="1" applyNumberFormat="1" applyFont="1" applyFill="1" applyBorder="1" applyAlignment="1">
      <alignment horizontal="center" vertical="center"/>
    </xf>
    <xf numFmtId="10" fontId="16" fillId="6" borderId="43" xfId="2" applyNumberFormat="1" applyFont="1" applyFill="1" applyBorder="1" applyAlignment="1" applyProtection="1">
      <alignment horizontal="right"/>
      <protection locked="0"/>
    </xf>
    <xf numFmtId="165" fontId="36" fillId="0" borderId="12" xfId="1" applyNumberFormat="1" applyFont="1" applyFill="1" applyBorder="1" applyAlignment="1">
      <alignment horizontal="center"/>
    </xf>
    <xf numFmtId="0" fontId="16" fillId="0" borderId="141" xfId="0" applyFont="1" applyBorder="1" applyAlignment="1">
      <alignment horizontal="center" vertical="center"/>
    </xf>
    <xf numFmtId="0" fontId="16" fillId="0" borderId="142" xfId="0" applyFont="1" applyBorder="1" applyAlignment="1">
      <alignment horizontal="center" vertical="center"/>
    </xf>
    <xf numFmtId="0" fontId="16" fillId="0" borderId="143" xfId="0" applyFont="1" applyBorder="1" applyAlignment="1">
      <alignment horizontal="center" vertical="center"/>
    </xf>
    <xf numFmtId="164" fontId="25" fillId="8" borderId="110" xfId="1" applyFont="1" applyFill="1" applyBorder="1" applyAlignment="1" applyProtection="1">
      <alignment horizontal="right"/>
      <protection locked="0"/>
    </xf>
    <xf numFmtId="164" fontId="34" fillId="8" borderId="110" xfId="1" applyFont="1" applyFill="1" applyBorder="1" applyAlignment="1">
      <alignment horizontal="left"/>
    </xf>
    <xf numFmtId="165" fontId="21" fillId="10" borderId="113" xfId="1" applyNumberFormat="1" applyFont="1" applyFill="1" applyBorder="1" applyAlignment="1">
      <alignment horizontal="left"/>
    </xf>
    <xf numFmtId="0" fontId="24" fillId="10" borderId="119" xfId="1" applyNumberFormat="1" applyFont="1" applyFill="1" applyBorder="1" applyAlignment="1">
      <alignment horizontal="center" vertical="center"/>
    </xf>
    <xf numFmtId="164" fontId="25" fillId="8" borderId="117" xfId="1" applyFont="1" applyFill="1" applyBorder="1" applyAlignment="1" applyProtection="1">
      <alignment horizontal="right"/>
      <protection locked="0"/>
    </xf>
    <xf numFmtId="164" fontId="24" fillId="10" borderId="115" xfId="1" applyFont="1" applyFill="1" applyBorder="1" applyAlignment="1">
      <alignment horizontal="center" vertical="center"/>
    </xf>
    <xf numFmtId="9" fontId="34" fillId="8" borderId="43" xfId="2" applyFont="1" applyFill="1" applyBorder="1" applyAlignment="1">
      <alignment horizontal="right"/>
    </xf>
    <xf numFmtId="176" fontId="34" fillId="8" borderId="43" xfId="1" applyNumberFormat="1" applyFont="1" applyFill="1" applyBorder="1" applyAlignment="1">
      <alignment horizontal="right"/>
    </xf>
    <xf numFmtId="176" fontId="16" fillId="4" borderId="0" xfId="0" applyNumberFormat="1" applyFont="1" applyFill="1"/>
    <xf numFmtId="10" fontId="28" fillId="4" borderId="0" xfId="2" applyNumberFormat="1" applyFont="1" applyFill="1"/>
    <xf numFmtId="10" fontId="16" fillId="4" borderId="0" xfId="2" applyNumberFormat="1" applyFont="1" applyFill="1" applyAlignment="1">
      <alignment horizontal="center"/>
    </xf>
    <xf numFmtId="0" fontId="28" fillId="4" borderId="0" xfId="0" applyFont="1" applyFill="1" applyBorder="1" applyAlignment="1"/>
    <xf numFmtId="10" fontId="16" fillId="6" borderId="116" xfId="2" applyNumberFormat="1" applyFont="1" applyFill="1" applyBorder="1" applyAlignment="1" applyProtection="1">
      <alignment horizontal="right"/>
      <protection locked="0"/>
    </xf>
    <xf numFmtId="176" fontId="24" fillId="10" borderId="118" xfId="1" applyNumberFormat="1" applyFont="1" applyFill="1" applyBorder="1" applyAlignment="1">
      <alignment horizontal="center" vertical="center"/>
    </xf>
    <xf numFmtId="10" fontId="24" fillId="10" borderId="118" xfId="2" applyNumberFormat="1" applyFont="1" applyFill="1" applyBorder="1" applyAlignment="1">
      <alignment horizontal="center" vertical="center"/>
    </xf>
    <xf numFmtId="164" fontId="24" fillId="10" borderId="118" xfId="1" applyFont="1" applyFill="1" applyBorder="1" applyAlignment="1">
      <alignment horizontal="center" vertical="center"/>
    </xf>
    <xf numFmtId="176" fontId="16" fillId="6" borderId="116" xfId="1" applyNumberFormat="1" applyFont="1" applyFill="1" applyBorder="1" applyAlignment="1" applyProtection="1">
      <alignment horizontal="center" vertical="center"/>
      <protection locked="0"/>
    </xf>
    <xf numFmtId="0" fontId="16" fillId="6" borderId="116" xfId="1" applyNumberFormat="1" applyFont="1" applyFill="1" applyBorder="1" applyAlignment="1" applyProtection="1">
      <alignment horizontal="center" vertical="center"/>
      <protection locked="0"/>
    </xf>
    <xf numFmtId="176" fontId="16" fillId="6" borderId="43" xfId="1" applyNumberFormat="1" applyFont="1" applyFill="1" applyBorder="1" applyAlignment="1" applyProtection="1">
      <alignment horizontal="center" vertical="center"/>
      <protection locked="0"/>
    </xf>
    <xf numFmtId="0" fontId="16" fillId="6" borderId="43" xfId="1" applyNumberFormat="1" applyFont="1" applyFill="1" applyBorder="1" applyAlignment="1" applyProtection="1">
      <alignment horizontal="center" vertical="center"/>
      <protection locked="0"/>
    </xf>
    <xf numFmtId="0" fontId="38" fillId="4" borderId="0" xfId="0" applyFont="1" applyFill="1"/>
    <xf numFmtId="0" fontId="16" fillId="4" borderId="127" xfId="1" applyNumberFormat="1" applyFont="1" applyFill="1" applyBorder="1" applyAlignment="1" applyProtection="1">
      <alignment horizontal="left" vertical="center" wrapText="1"/>
      <protection locked="0"/>
    </xf>
    <xf numFmtId="0" fontId="16" fillId="4" borderId="125" xfId="1" applyNumberFormat="1" applyFont="1" applyFill="1" applyBorder="1" applyAlignment="1" applyProtection="1">
      <alignment horizontal="left" vertical="center" wrapText="1"/>
      <protection locked="0"/>
    </xf>
    <xf numFmtId="14" fontId="16" fillId="4" borderId="125" xfId="1" applyNumberFormat="1" applyFont="1" applyFill="1" applyBorder="1" applyAlignment="1" applyProtection="1">
      <alignment horizontal="left" vertical="center" wrapText="1"/>
      <protection locked="0"/>
    </xf>
    <xf numFmtId="0" fontId="16" fillId="6" borderId="108" xfId="1" applyNumberFormat="1" applyFont="1" applyFill="1" applyBorder="1" applyAlignment="1" applyProtection="1">
      <alignment horizontal="center"/>
      <protection locked="0"/>
    </xf>
    <xf numFmtId="0" fontId="16" fillId="6" borderId="43" xfId="1" applyNumberFormat="1" applyFont="1" applyFill="1" applyBorder="1" applyAlignment="1" applyProtection="1">
      <alignment horizontal="center"/>
      <protection locked="0"/>
    </xf>
    <xf numFmtId="0" fontId="16" fillId="6" borderId="47" xfId="1" applyNumberFormat="1" applyFont="1" applyFill="1" applyBorder="1" applyAlignment="1" applyProtection="1">
      <alignment horizontal="center"/>
      <protection locked="0"/>
    </xf>
    <xf numFmtId="0" fontId="16" fillId="6" borderId="109" xfId="1" applyNumberFormat="1" applyFont="1" applyFill="1" applyBorder="1" applyAlignment="1" applyProtection="1">
      <alignment horizontal="center"/>
      <protection locked="0"/>
    </xf>
    <xf numFmtId="0" fontId="16" fillId="6" borderId="110" xfId="1" applyNumberFormat="1" applyFont="1" applyFill="1" applyBorder="1" applyAlignment="1" applyProtection="1">
      <alignment horizontal="center"/>
      <protection locked="0"/>
    </xf>
    <xf numFmtId="0" fontId="16" fillId="6" borderId="112" xfId="1" applyNumberFormat="1" applyFont="1" applyFill="1" applyBorder="1" applyAlignment="1" applyProtection="1">
      <alignment horizontal="center"/>
      <protection locked="0"/>
    </xf>
    <xf numFmtId="9" fontId="44" fillId="4" borderId="127" xfId="2" applyFont="1" applyFill="1" applyBorder="1" applyAlignment="1">
      <alignment horizontal="left" vertical="center"/>
    </xf>
    <xf numFmtId="9" fontId="44" fillId="4" borderId="128" xfId="2" applyFont="1" applyFill="1" applyBorder="1" applyAlignment="1">
      <alignment horizontal="left" vertical="center"/>
    </xf>
    <xf numFmtId="0" fontId="43" fillId="4" borderId="125" xfId="1" applyNumberFormat="1" applyFont="1" applyFill="1" applyBorder="1" applyAlignment="1">
      <alignment horizontal="center" vertical="center"/>
    </xf>
    <xf numFmtId="0" fontId="43" fillId="4" borderId="129" xfId="1" applyNumberFormat="1" applyFont="1" applyFill="1" applyBorder="1" applyAlignment="1">
      <alignment horizontal="center" vertical="center"/>
    </xf>
    <xf numFmtId="0" fontId="43" fillId="4" borderId="146" xfId="1" applyNumberFormat="1" applyFont="1" applyFill="1" applyBorder="1" applyAlignment="1">
      <alignment horizontal="center" vertical="center"/>
    </xf>
    <xf numFmtId="0" fontId="16" fillId="4" borderId="146" xfId="1" applyNumberFormat="1" applyFont="1" applyFill="1" applyBorder="1" applyAlignment="1"/>
    <xf numFmtId="0" fontId="16" fillId="4" borderId="145" xfId="1" applyNumberFormat="1" applyFont="1" applyFill="1" applyBorder="1" applyAlignment="1"/>
    <xf numFmtId="0" fontId="48" fillId="4" borderId="110" xfId="1" applyNumberFormat="1" applyFont="1" applyFill="1" applyBorder="1" applyAlignment="1">
      <alignment horizontal="left" vertical="center"/>
    </xf>
    <xf numFmtId="0" fontId="45" fillId="4" borderId="147" xfId="1" applyNumberFormat="1" applyFont="1" applyFill="1" applyBorder="1" applyAlignment="1">
      <alignment horizontal="right" vertical="top"/>
    </xf>
    <xf numFmtId="0" fontId="49" fillId="4" borderId="52" xfId="1" applyNumberFormat="1" applyFont="1" applyFill="1" applyBorder="1" applyAlignment="1">
      <alignment horizontal="left"/>
    </xf>
    <xf numFmtId="0" fontId="16" fillId="4" borderId="146" xfId="1" applyNumberFormat="1" applyFont="1" applyFill="1" applyBorder="1" applyAlignment="1" applyProtection="1">
      <protection locked="0"/>
    </xf>
    <xf numFmtId="0" fontId="37" fillId="4" borderId="146" xfId="1" applyNumberFormat="1" applyFont="1" applyFill="1" applyBorder="1" applyAlignment="1" applyProtection="1">
      <protection locked="0"/>
    </xf>
    <xf numFmtId="0" fontId="46" fillId="4" borderId="52" xfId="1" applyNumberFormat="1" applyFont="1" applyFill="1" applyBorder="1" applyAlignment="1" applyProtection="1">
      <alignment horizontal="left"/>
      <protection locked="0"/>
    </xf>
    <xf numFmtId="0" fontId="47" fillId="4" borderId="52" xfId="1" applyNumberFormat="1" applyFont="1" applyFill="1" applyBorder="1" applyAlignment="1" applyProtection="1">
      <alignment horizontal="left"/>
      <protection locked="0"/>
    </xf>
    <xf numFmtId="0" fontId="46" fillId="4" borderId="133" xfId="1" applyNumberFormat="1" applyFont="1" applyFill="1" applyBorder="1" applyAlignment="1" applyProtection="1">
      <alignment horizontal="left"/>
      <protection locked="0"/>
    </xf>
    <xf numFmtId="0" fontId="50" fillId="4" borderId="124" xfId="1" applyNumberFormat="1" applyFont="1" applyFill="1" applyBorder="1" applyAlignment="1">
      <alignment horizontal="left"/>
    </xf>
    <xf numFmtId="0" fontId="0" fillId="4" borderId="0" xfId="0" applyFill="1" applyAlignment="1"/>
    <xf numFmtId="0" fontId="54" fillId="4" borderId="0" xfId="0" applyFont="1" applyFill="1"/>
    <xf numFmtId="0" fontId="0" fillId="4" borderId="0" xfId="0" applyFont="1" applyFill="1" applyBorder="1"/>
    <xf numFmtId="0" fontId="0" fillId="4" borderId="0" xfId="0" applyFill="1" applyBorder="1"/>
    <xf numFmtId="0" fontId="55" fillId="15" borderId="160" xfId="0" applyFont="1" applyFill="1" applyBorder="1" applyAlignment="1">
      <alignment horizontal="left"/>
    </xf>
    <xf numFmtId="0" fontId="55" fillId="15" borderId="161" xfId="0" applyFont="1" applyFill="1" applyBorder="1" applyAlignment="1">
      <alignment horizontal="left"/>
    </xf>
    <xf numFmtId="0" fontId="55" fillId="15" borderId="162" xfId="0" applyFont="1" applyFill="1" applyBorder="1" applyAlignment="1">
      <alignment horizontal="left"/>
    </xf>
    <xf numFmtId="0" fontId="16" fillId="4" borderId="0" xfId="0" applyFont="1" applyFill="1" applyProtection="1"/>
    <xf numFmtId="0" fontId="16" fillId="4" borderId="0" xfId="0" applyFont="1" applyFill="1" applyBorder="1" applyProtection="1"/>
    <xf numFmtId="0" fontId="28" fillId="4" borderId="0" xfId="0" applyFont="1" applyFill="1" applyProtection="1"/>
    <xf numFmtId="165" fontId="28" fillId="4" borderId="0" xfId="1" applyNumberFormat="1" applyFont="1" applyFill="1" applyAlignment="1" applyProtection="1">
      <alignment horizontal="center"/>
    </xf>
    <xf numFmtId="0" fontId="28" fillId="4" borderId="0" xfId="0" applyNumberFormat="1" applyFont="1" applyFill="1" applyAlignment="1" applyProtection="1">
      <alignment horizontal="center"/>
    </xf>
    <xf numFmtId="0" fontId="28" fillId="4" borderId="0" xfId="0" applyFont="1" applyFill="1" applyAlignment="1" applyProtection="1">
      <alignment horizontal="center"/>
    </xf>
    <xf numFmtId="10" fontId="28" fillId="4" borderId="0" xfId="2" applyNumberFormat="1" applyFont="1" applyFill="1" applyAlignment="1" applyProtection="1">
      <alignment horizontal="center"/>
    </xf>
    <xf numFmtId="0" fontId="25" fillId="10" borderId="119" xfId="1" applyNumberFormat="1" applyFont="1" applyFill="1" applyBorder="1" applyAlignment="1" applyProtection="1">
      <alignment horizontal="right" vertical="center"/>
    </xf>
    <xf numFmtId="9" fontId="33" fillId="10" borderId="118" xfId="2" applyFont="1" applyFill="1" applyBorder="1" applyAlignment="1" applyProtection="1">
      <alignment horizontal="center" vertical="center"/>
    </xf>
    <xf numFmtId="0" fontId="25" fillId="10" borderId="118" xfId="1" applyNumberFormat="1" applyFont="1" applyFill="1" applyBorder="1" applyAlignment="1" applyProtection="1">
      <alignment horizontal="right" vertical="center"/>
    </xf>
    <xf numFmtId="177" fontId="33" fillId="10" borderId="118" xfId="1" applyNumberFormat="1" applyFont="1" applyFill="1" applyBorder="1" applyAlignment="1" applyProtection="1">
      <alignment horizontal="center" vertical="center"/>
    </xf>
    <xf numFmtId="0" fontId="33" fillId="10" borderId="118" xfId="1" applyNumberFormat="1" applyFont="1" applyFill="1" applyBorder="1" applyAlignment="1" applyProtection="1">
      <alignment horizontal="center" vertical="center"/>
    </xf>
    <xf numFmtId="10" fontId="21" fillId="10" borderId="115" xfId="2" applyNumberFormat="1" applyFont="1" applyFill="1" applyBorder="1" applyAlignment="1" applyProtection="1">
      <alignment horizontal="center" vertical="center"/>
    </xf>
    <xf numFmtId="0" fontId="24" fillId="8" borderId="113" xfId="1" applyNumberFormat="1" applyFont="1" applyFill="1" applyBorder="1" applyAlignment="1" applyProtection="1">
      <alignment horizontal="center" vertical="center"/>
    </xf>
    <xf numFmtId="0" fontId="24" fillId="8" borderId="116" xfId="1" applyNumberFormat="1" applyFont="1" applyFill="1" applyBorder="1" applyAlignment="1" applyProtection="1">
      <alignment horizontal="center" vertical="center"/>
    </xf>
    <xf numFmtId="10" fontId="24" fillId="8" borderId="117" xfId="2" applyNumberFormat="1" applyFont="1" applyFill="1" applyBorder="1" applyAlignment="1" applyProtection="1">
      <alignment horizontal="center" vertical="center"/>
    </xf>
    <xf numFmtId="0" fontId="16" fillId="6" borderId="46" xfId="1" applyNumberFormat="1" applyFont="1" applyFill="1" applyBorder="1" applyAlignment="1" applyProtection="1">
      <alignment horizontal="center"/>
    </xf>
    <xf numFmtId="0" fontId="16" fillId="12" borderId="43" xfId="1" applyNumberFormat="1" applyFont="1" applyFill="1" applyBorder="1" applyAlignment="1" applyProtection="1">
      <alignment horizontal="center"/>
    </xf>
    <xf numFmtId="10" fontId="16" fillId="12" borderId="110" xfId="2" applyNumberFormat="1" applyFont="1" applyFill="1" applyBorder="1" applyAlignment="1" applyProtection="1">
      <alignment horizontal="center"/>
    </xf>
    <xf numFmtId="0" fontId="16" fillId="4" borderId="0" xfId="0" applyFont="1" applyFill="1" applyAlignment="1" applyProtection="1">
      <alignment horizontal="center"/>
    </xf>
    <xf numFmtId="0" fontId="16" fillId="4" borderId="0" xfId="0" applyFont="1" applyFill="1" applyBorder="1" applyAlignment="1" applyProtection="1">
      <alignment horizontal="center"/>
    </xf>
    <xf numFmtId="0" fontId="16" fillId="4" borderId="0" xfId="0" applyFont="1" applyFill="1" applyAlignment="1" applyProtection="1">
      <alignment vertical="center"/>
    </xf>
    <xf numFmtId="0" fontId="29" fillId="4" borderId="0" xfId="0" applyFont="1" applyFill="1" applyBorder="1" applyAlignment="1" applyProtection="1">
      <alignment horizontal="center" vertical="center"/>
    </xf>
    <xf numFmtId="0" fontId="21" fillId="4" borderId="0" xfId="0" applyFont="1" applyFill="1" applyProtection="1"/>
    <xf numFmtId="0" fontId="22" fillId="4" borderId="0" xfId="0" applyFont="1" applyFill="1" applyBorder="1" applyProtection="1"/>
    <xf numFmtId="0" fontId="12" fillId="4" borderId="0" xfId="0" applyFont="1" applyFill="1" applyProtection="1"/>
    <xf numFmtId="0" fontId="16" fillId="6" borderId="111" xfId="1" applyNumberFormat="1" applyFont="1" applyFill="1" applyBorder="1" applyAlignment="1" applyProtection="1">
      <alignment horizontal="center"/>
    </xf>
    <xf numFmtId="0" fontId="16" fillId="6" borderId="47" xfId="1" applyNumberFormat="1" applyFont="1" applyFill="1" applyBorder="1" applyAlignment="1" applyProtection="1">
      <alignment horizontal="center"/>
    </xf>
    <xf numFmtId="0" fontId="16" fillId="12" borderId="47" xfId="1" applyNumberFormat="1" applyFont="1" applyFill="1" applyBorder="1" applyAlignment="1" applyProtection="1">
      <alignment horizontal="center"/>
    </xf>
    <xf numFmtId="10" fontId="16" fillId="12" borderId="112" xfId="2" applyNumberFormat="1" applyFont="1" applyFill="1" applyBorder="1" applyAlignment="1" applyProtection="1">
      <alignment horizontal="center"/>
    </xf>
    <xf numFmtId="165" fontId="16" fillId="4" borderId="0" xfId="1" applyNumberFormat="1" applyFont="1" applyFill="1" applyAlignment="1" applyProtection="1">
      <alignment horizontal="center"/>
    </xf>
    <xf numFmtId="0" fontId="16" fillId="4" borderId="0" xfId="0" applyNumberFormat="1" applyFont="1" applyFill="1" applyProtection="1"/>
    <xf numFmtId="10" fontId="16" fillId="4" borderId="0" xfId="2" applyNumberFormat="1" applyFont="1" applyFill="1" applyProtection="1"/>
    <xf numFmtId="0" fontId="20" fillId="11" borderId="148" xfId="0" applyFont="1" applyFill="1" applyBorder="1" applyAlignment="1" applyProtection="1">
      <alignment horizontal="center" vertical="center"/>
      <protection locked="0"/>
    </xf>
    <xf numFmtId="0" fontId="40" fillId="3" borderId="149" xfId="5" applyFont="1" applyFill="1" applyBorder="1" applyAlignment="1" applyProtection="1">
      <alignment shrinkToFit="1"/>
      <protection locked="0"/>
    </xf>
    <xf numFmtId="0" fontId="41" fillId="14" borderId="149" xfId="5" applyFont="1" applyFill="1" applyBorder="1" applyAlignment="1" applyProtection="1">
      <alignment shrinkToFit="1"/>
      <protection locked="0"/>
    </xf>
    <xf numFmtId="0" fontId="41" fillId="3" borderId="149" xfId="5" applyFont="1" applyFill="1" applyBorder="1" applyAlignment="1" applyProtection="1">
      <alignment shrinkToFit="1"/>
      <protection locked="0"/>
    </xf>
    <xf numFmtId="0" fontId="41" fillId="14" borderId="150" xfId="5" applyFont="1" applyFill="1" applyBorder="1" applyAlignment="1" applyProtection="1">
      <alignment shrinkToFit="1"/>
      <protection locked="0"/>
    </xf>
    <xf numFmtId="44" fontId="33" fillId="10" borderId="118" xfId="3" applyFont="1" applyFill="1" applyBorder="1" applyAlignment="1" applyProtection="1">
      <alignment horizontal="center" vertical="center" wrapText="1"/>
      <protection locked="0"/>
    </xf>
    <xf numFmtId="0" fontId="33" fillId="10" borderId="118" xfId="1" applyNumberFormat="1" applyFont="1" applyFill="1" applyBorder="1" applyAlignment="1" applyProtection="1">
      <alignment horizontal="center" vertical="center" wrapText="1"/>
      <protection locked="0"/>
    </xf>
    <xf numFmtId="44" fontId="33" fillId="10" borderId="115" xfId="3" applyFont="1" applyFill="1" applyBorder="1" applyAlignment="1" applyProtection="1">
      <alignment horizontal="center" vertical="center" wrapText="1"/>
      <protection locked="0"/>
    </xf>
    <xf numFmtId="44" fontId="16" fillId="12" borderId="17" xfId="3" applyFont="1" applyFill="1" applyBorder="1" applyAlignment="1">
      <alignment horizontal="center"/>
    </xf>
    <xf numFmtId="44" fontId="16" fillId="12" borderId="39" xfId="3" applyFont="1" applyFill="1" applyBorder="1" applyAlignment="1">
      <alignment horizontal="center"/>
    </xf>
    <xf numFmtId="0" fontId="16" fillId="12" borderId="39" xfId="3" applyNumberFormat="1" applyFont="1" applyFill="1" applyBorder="1" applyAlignment="1">
      <alignment horizontal="center"/>
    </xf>
    <xf numFmtId="14" fontId="16" fillId="6" borderId="35" xfId="1" applyNumberFormat="1" applyFont="1" applyFill="1" applyBorder="1" applyAlignment="1" applyProtection="1">
      <alignment horizontal="center"/>
      <protection locked="0"/>
    </xf>
    <xf numFmtId="14" fontId="16" fillId="6" borderId="17" xfId="1" applyNumberFormat="1" applyFont="1" applyFill="1" applyBorder="1" applyAlignment="1" applyProtection="1">
      <alignment horizontal="center"/>
      <protection locked="0"/>
    </xf>
    <xf numFmtId="0" fontId="16" fillId="6" borderId="17" xfId="1" applyNumberFormat="1" applyFont="1" applyFill="1" applyBorder="1" applyAlignment="1" applyProtection="1">
      <alignment horizontal="center"/>
      <protection locked="0"/>
    </xf>
    <xf numFmtId="44" fontId="16" fillId="6" borderId="17" xfId="3" applyFont="1" applyFill="1" applyBorder="1" applyAlignment="1" applyProtection="1">
      <alignment horizontal="center"/>
      <protection locked="0"/>
    </xf>
    <xf numFmtId="14" fontId="16" fillId="6" borderId="44" xfId="1" applyNumberFormat="1" applyFont="1" applyFill="1" applyBorder="1" applyAlignment="1" applyProtection="1">
      <alignment horizontal="center"/>
      <protection locked="0"/>
    </xf>
    <xf numFmtId="14" fontId="16" fillId="6" borderId="45" xfId="1" applyNumberFormat="1" applyFont="1" applyFill="1" applyBorder="1" applyAlignment="1" applyProtection="1">
      <alignment horizontal="center"/>
      <protection locked="0"/>
    </xf>
    <xf numFmtId="0" fontId="16" fillId="6" borderId="45" xfId="1" applyNumberFormat="1" applyFont="1" applyFill="1" applyBorder="1" applyAlignment="1" applyProtection="1">
      <alignment horizontal="center"/>
      <protection locked="0"/>
    </xf>
    <xf numFmtId="44" fontId="16" fillId="6" borderId="45" xfId="3" applyFont="1" applyFill="1" applyBorder="1" applyAlignment="1" applyProtection="1">
      <alignment horizontal="center"/>
      <protection locked="0"/>
    </xf>
    <xf numFmtId="14" fontId="16" fillId="6" borderId="46" xfId="1" applyNumberFormat="1" applyFont="1" applyFill="1" applyBorder="1" applyAlignment="1" applyProtection="1">
      <alignment horizontal="center"/>
      <protection locked="0"/>
    </xf>
    <xf numFmtId="14" fontId="16" fillId="6" borderId="43" xfId="1" applyNumberFormat="1" applyFont="1" applyFill="1" applyBorder="1" applyAlignment="1" applyProtection="1">
      <alignment horizontal="center"/>
      <protection locked="0"/>
    </xf>
    <xf numFmtId="44" fontId="16" fillId="6" borderId="43" xfId="3" applyFont="1" applyFill="1" applyBorder="1" applyAlignment="1" applyProtection="1">
      <alignment horizontal="center"/>
      <protection locked="0"/>
    </xf>
    <xf numFmtId="14" fontId="16" fillId="6" borderId="41" xfId="1" applyNumberFormat="1" applyFont="1" applyFill="1" applyBorder="1" applyAlignment="1" applyProtection="1">
      <alignment horizontal="center"/>
      <protection locked="0"/>
    </xf>
    <xf numFmtId="14" fontId="16" fillId="6" borderId="24" xfId="1" applyNumberFormat="1" applyFont="1" applyFill="1" applyBorder="1" applyAlignment="1" applyProtection="1">
      <alignment horizontal="center"/>
      <protection locked="0"/>
    </xf>
    <xf numFmtId="0" fontId="16" fillId="6" borderId="24" xfId="1" applyNumberFormat="1" applyFont="1" applyFill="1" applyBorder="1" applyAlignment="1" applyProtection="1">
      <alignment horizontal="center"/>
      <protection locked="0"/>
    </xf>
    <xf numFmtId="44" fontId="16" fillId="6" borderId="24" xfId="3" applyFont="1" applyFill="1" applyBorder="1" applyAlignment="1" applyProtection="1">
      <alignment horizontal="center"/>
      <protection locked="0"/>
    </xf>
    <xf numFmtId="14" fontId="16" fillId="6" borderId="38" xfId="1" applyNumberFormat="1" applyFont="1" applyFill="1" applyBorder="1" applyAlignment="1" applyProtection="1">
      <alignment horizontal="center"/>
      <protection locked="0"/>
    </xf>
    <xf numFmtId="14" fontId="16" fillId="6" borderId="39" xfId="1" applyNumberFormat="1" applyFont="1" applyFill="1" applyBorder="1" applyAlignment="1" applyProtection="1">
      <alignment horizontal="center"/>
      <protection locked="0"/>
    </xf>
    <xf numFmtId="0" fontId="16" fillId="6" borderId="39" xfId="1" applyNumberFormat="1" applyFont="1" applyFill="1" applyBorder="1" applyAlignment="1" applyProtection="1">
      <alignment horizontal="center"/>
      <protection locked="0"/>
    </xf>
    <xf numFmtId="44" fontId="16" fillId="6" borderId="39" xfId="3" applyFont="1" applyFill="1" applyBorder="1" applyAlignment="1" applyProtection="1">
      <alignment horizontal="center"/>
      <protection locked="0"/>
    </xf>
    <xf numFmtId="0" fontId="16" fillId="6" borderId="17" xfId="3" applyNumberFormat="1" applyFont="1" applyFill="1" applyBorder="1" applyAlignment="1" applyProtection="1">
      <alignment horizontal="center"/>
      <protection locked="0"/>
    </xf>
    <xf numFmtId="0" fontId="16" fillId="6" borderId="45" xfId="3" applyNumberFormat="1" applyFont="1" applyFill="1" applyBorder="1" applyAlignment="1" applyProtection="1">
      <alignment horizontal="center"/>
      <protection locked="0"/>
    </xf>
    <xf numFmtId="0" fontId="16" fillId="6" borderId="43" xfId="3" applyNumberFormat="1" applyFont="1" applyFill="1" applyBorder="1" applyAlignment="1" applyProtection="1">
      <alignment horizontal="center"/>
      <protection locked="0"/>
    </xf>
    <xf numFmtId="0" fontId="16" fillId="6" borderId="24" xfId="3" applyNumberFormat="1" applyFont="1" applyFill="1" applyBorder="1" applyAlignment="1" applyProtection="1">
      <alignment horizontal="center"/>
      <protection locked="0"/>
    </xf>
    <xf numFmtId="0" fontId="16" fillId="6" borderId="39" xfId="3" applyNumberFormat="1" applyFont="1" applyFill="1" applyBorder="1" applyAlignment="1" applyProtection="1">
      <alignment horizontal="center"/>
      <protection locked="0"/>
    </xf>
    <xf numFmtId="14" fontId="16" fillId="6" borderId="23" xfId="1" applyNumberFormat="1" applyFont="1" applyFill="1" applyBorder="1" applyAlignment="1" applyProtection="1">
      <alignment horizontal="center"/>
      <protection locked="0"/>
    </xf>
    <xf numFmtId="164" fontId="16" fillId="6" borderId="24" xfId="1" applyFont="1" applyFill="1" applyBorder="1" applyAlignment="1" applyProtection="1">
      <alignment horizontal="center"/>
      <protection locked="0"/>
    </xf>
    <xf numFmtId="14" fontId="16" fillId="6" borderId="24" xfId="1" applyNumberFormat="1" applyFont="1" applyFill="1" applyBorder="1" applyAlignment="1" applyProtection="1">
      <alignment horizontal="left"/>
      <protection locked="0"/>
    </xf>
    <xf numFmtId="0" fontId="16" fillId="6" borderId="24" xfId="0" applyNumberFormat="1" applyFont="1" applyFill="1" applyBorder="1" applyProtection="1">
      <protection locked="0"/>
    </xf>
    <xf numFmtId="166" fontId="16" fillId="6" borderId="24" xfId="1" applyNumberFormat="1" applyFont="1" applyFill="1" applyBorder="1" applyAlignment="1" applyProtection="1">
      <alignment horizontal="center"/>
      <protection locked="0"/>
    </xf>
    <xf numFmtId="166" fontId="16" fillId="6" borderId="24" xfId="1" applyNumberFormat="1" applyFont="1" applyFill="1" applyBorder="1" applyAlignment="1" applyProtection="1">
      <alignment horizontal="left"/>
      <protection locked="0"/>
    </xf>
    <xf numFmtId="43" fontId="16" fillId="6" borderId="24" xfId="1" applyNumberFormat="1" applyFont="1" applyFill="1" applyBorder="1" applyAlignment="1" applyProtection="1">
      <alignment horizontal="center"/>
      <protection locked="0"/>
    </xf>
    <xf numFmtId="14" fontId="16" fillId="6" borderId="18" xfId="1" applyNumberFormat="1" applyFont="1" applyFill="1" applyBorder="1" applyAlignment="1" applyProtection="1">
      <alignment horizontal="center"/>
      <protection locked="0"/>
    </xf>
    <xf numFmtId="164" fontId="16" fillId="6" borderId="17" xfId="1" applyFont="1" applyFill="1" applyBorder="1" applyAlignment="1" applyProtection="1">
      <alignment horizontal="center"/>
      <protection locked="0"/>
    </xf>
    <xf numFmtId="14" fontId="16" fillId="6" borderId="17" xfId="1" applyNumberFormat="1" applyFont="1" applyFill="1" applyBorder="1" applyAlignment="1" applyProtection="1">
      <alignment horizontal="left"/>
      <protection locked="0"/>
    </xf>
    <xf numFmtId="0" fontId="16" fillId="6" borderId="17" xfId="0" applyNumberFormat="1" applyFont="1" applyFill="1" applyBorder="1" applyProtection="1">
      <protection locked="0"/>
    </xf>
    <xf numFmtId="166" fontId="16" fillId="6" borderId="17" xfId="1" applyNumberFormat="1" applyFont="1" applyFill="1" applyBorder="1" applyAlignment="1" applyProtection="1">
      <alignment horizontal="center"/>
      <protection locked="0"/>
    </xf>
    <xf numFmtId="166" fontId="16" fillId="6" borderId="17" xfId="1" applyNumberFormat="1" applyFont="1" applyFill="1" applyBorder="1" applyAlignment="1" applyProtection="1">
      <alignment horizontal="left"/>
      <protection locked="0"/>
    </xf>
    <xf numFmtId="43" fontId="16" fillId="6" borderId="17" xfId="1" applyNumberFormat="1" applyFont="1" applyFill="1" applyBorder="1" applyAlignment="1" applyProtection="1">
      <alignment horizontal="center"/>
      <protection locked="0"/>
    </xf>
    <xf numFmtId="167" fontId="16" fillId="6" borderId="17" xfId="1" applyNumberFormat="1" applyFont="1" applyFill="1" applyBorder="1" applyAlignment="1" applyProtection="1">
      <alignment horizontal="center"/>
      <protection locked="0"/>
    </xf>
    <xf numFmtId="14" fontId="16" fillId="6" borderId="20" xfId="1" applyNumberFormat="1" applyFont="1" applyFill="1" applyBorder="1" applyAlignment="1" applyProtection="1">
      <alignment horizontal="center"/>
      <protection locked="0"/>
    </xf>
    <xf numFmtId="14" fontId="16" fillId="6" borderId="21" xfId="1" applyNumberFormat="1" applyFont="1" applyFill="1" applyBorder="1" applyAlignment="1" applyProtection="1">
      <alignment horizontal="center"/>
      <protection locked="0"/>
    </xf>
    <xf numFmtId="164" fontId="16" fillId="6" borderId="21" xfId="1" applyFont="1" applyFill="1" applyBorder="1" applyAlignment="1" applyProtection="1">
      <alignment horizontal="center"/>
      <protection locked="0"/>
    </xf>
    <xf numFmtId="14" fontId="16" fillId="6" borderId="21" xfId="1" applyNumberFormat="1" applyFont="1" applyFill="1" applyBorder="1" applyAlignment="1" applyProtection="1">
      <alignment horizontal="left"/>
      <protection locked="0"/>
    </xf>
    <xf numFmtId="0" fontId="16" fillId="6" borderId="21" xfId="0" applyNumberFormat="1" applyFont="1" applyFill="1" applyBorder="1" applyProtection="1">
      <protection locked="0"/>
    </xf>
    <xf numFmtId="166" fontId="16" fillId="6" borderId="21" xfId="1" applyNumberFormat="1" applyFont="1" applyFill="1" applyBorder="1" applyAlignment="1" applyProtection="1">
      <alignment horizontal="center"/>
      <protection locked="0"/>
    </xf>
    <xf numFmtId="166" fontId="16" fillId="6" borderId="21" xfId="1" applyNumberFormat="1" applyFont="1" applyFill="1" applyBorder="1" applyAlignment="1" applyProtection="1">
      <alignment horizontal="left"/>
      <protection locked="0"/>
    </xf>
    <xf numFmtId="0" fontId="16" fillId="6" borderId="21" xfId="1" applyNumberFormat="1" applyFont="1" applyFill="1" applyBorder="1" applyAlignment="1" applyProtection="1">
      <alignment horizontal="center"/>
      <protection locked="0"/>
    </xf>
    <xf numFmtId="0" fontId="25" fillId="10" borderId="56" xfId="1" applyNumberFormat="1" applyFont="1" applyFill="1" applyBorder="1" applyAlignment="1" applyProtection="1">
      <alignment horizontal="center" vertical="center"/>
      <protection locked="0"/>
    </xf>
    <xf numFmtId="0" fontId="19" fillId="10" borderId="0" xfId="0" applyFont="1" applyFill="1" applyBorder="1" applyAlignment="1" applyProtection="1">
      <alignment horizontal="right" vertical="center"/>
    </xf>
    <xf numFmtId="0" fontId="21" fillId="8" borderId="60" xfId="1" applyNumberFormat="1" applyFont="1" applyFill="1" applyBorder="1" applyAlignment="1" applyProtection="1">
      <alignment horizontal="center"/>
      <protection locked="0"/>
    </xf>
    <xf numFmtId="0" fontId="21" fillId="8" borderId="55" xfId="1" applyNumberFormat="1" applyFont="1" applyFill="1" applyBorder="1" applyAlignment="1" applyProtection="1">
      <alignment horizontal="center"/>
      <protection locked="0"/>
    </xf>
    <xf numFmtId="165" fontId="34" fillId="8" borderId="46" xfId="1" applyNumberFormat="1" applyFont="1" applyFill="1" applyBorder="1" applyAlignment="1" applyProtection="1">
      <alignment horizontal="left"/>
    </xf>
    <xf numFmtId="165" fontId="34" fillId="8" borderId="43" xfId="1" applyNumberFormat="1" applyFont="1" applyFill="1" applyBorder="1" applyAlignment="1" applyProtection="1">
      <alignment horizontal="left"/>
    </xf>
    <xf numFmtId="173" fontId="34" fillId="8" borderId="43" xfId="1" applyNumberFormat="1" applyFont="1" applyFill="1" applyBorder="1" applyAlignment="1" applyProtection="1">
      <alignment horizontal="center"/>
    </xf>
    <xf numFmtId="165" fontId="34" fillId="8" borderId="43" xfId="1" applyNumberFormat="1" applyFont="1" applyFill="1" applyBorder="1" applyAlignment="1" applyProtection="1">
      <alignment horizontal="center" wrapText="1"/>
    </xf>
    <xf numFmtId="165" fontId="34" fillId="8" borderId="43" xfId="1" applyNumberFormat="1" applyFont="1" applyFill="1" applyBorder="1" applyAlignment="1" applyProtection="1">
      <alignment horizontal="right"/>
    </xf>
    <xf numFmtId="172" fontId="24" fillId="10" borderId="89" xfId="1" applyNumberFormat="1" applyFont="1" applyFill="1" applyBorder="1" applyAlignment="1" applyProtection="1">
      <alignment horizontal="center" vertical="center"/>
      <protection locked="0"/>
    </xf>
    <xf numFmtId="172" fontId="24" fillId="10" borderId="56" xfId="1" applyNumberFormat="1" applyFont="1" applyFill="1" applyBorder="1" applyAlignment="1" applyProtection="1">
      <alignment horizontal="center" vertical="center"/>
      <protection locked="0"/>
    </xf>
    <xf numFmtId="172" fontId="24" fillId="10" borderId="75" xfId="1" applyNumberFormat="1" applyFont="1" applyFill="1" applyBorder="1" applyAlignment="1" applyProtection="1">
      <alignment horizontal="center" vertical="center"/>
      <protection locked="0"/>
    </xf>
    <xf numFmtId="0" fontId="16" fillId="2" borderId="28" xfId="1" applyNumberFormat="1" applyFont="1" applyFill="1" applyBorder="1" applyAlignment="1" applyProtection="1">
      <alignment horizontal="left"/>
      <protection locked="0"/>
    </xf>
    <xf numFmtId="44" fontId="16" fillId="2" borderId="94" xfId="3" applyFont="1" applyFill="1" applyBorder="1" applyAlignment="1" applyProtection="1">
      <alignment horizontal="left"/>
      <protection locked="0"/>
    </xf>
    <xf numFmtId="172" fontId="16" fillId="2" borderId="94" xfId="1" applyNumberFormat="1" applyFont="1" applyFill="1" applyBorder="1" applyAlignment="1" applyProtection="1">
      <alignment horizontal="right"/>
      <protection locked="0"/>
    </xf>
    <xf numFmtId="172" fontId="16" fillId="2" borderId="101" xfId="1" applyNumberFormat="1" applyFont="1" applyFill="1" applyBorder="1" applyAlignment="1" applyProtection="1">
      <alignment horizontal="left"/>
      <protection locked="0"/>
    </xf>
    <xf numFmtId="10" fontId="16" fillId="2" borderId="101" xfId="2" applyNumberFormat="1" applyFont="1" applyFill="1" applyBorder="1" applyAlignment="1" applyProtection="1">
      <alignment horizontal="right"/>
      <protection locked="0"/>
    </xf>
    <xf numFmtId="0" fontId="16" fillId="2" borderId="30" xfId="1" applyNumberFormat="1" applyFont="1" applyFill="1" applyBorder="1" applyAlignment="1" applyProtection="1">
      <alignment horizontal="left"/>
      <protection locked="0"/>
    </xf>
    <xf numFmtId="44" fontId="16" fillId="2" borderId="96" xfId="3" applyFont="1" applyFill="1" applyBorder="1" applyAlignment="1" applyProtection="1">
      <alignment horizontal="left"/>
      <protection locked="0"/>
    </xf>
    <xf numFmtId="172" fontId="16" fillId="2" borderId="96" xfId="1" applyNumberFormat="1" applyFont="1" applyFill="1" applyBorder="1" applyAlignment="1" applyProtection="1">
      <alignment horizontal="right"/>
      <protection locked="0"/>
    </xf>
    <xf numFmtId="172" fontId="16" fillId="2" borderId="102" xfId="1" applyNumberFormat="1" applyFont="1" applyFill="1" applyBorder="1" applyAlignment="1" applyProtection="1">
      <alignment horizontal="left"/>
      <protection locked="0"/>
    </xf>
    <xf numFmtId="10" fontId="16" fillId="2" borderId="102" xfId="2" applyNumberFormat="1" applyFont="1" applyFill="1" applyBorder="1" applyAlignment="1" applyProtection="1">
      <alignment horizontal="right"/>
      <protection locked="0"/>
    </xf>
    <xf numFmtId="0" fontId="16" fillId="6" borderId="91" xfId="1" applyNumberFormat="1" applyFont="1" applyFill="1" applyBorder="1" applyAlignment="1" applyProtection="1">
      <alignment horizontal="left"/>
      <protection locked="0"/>
    </xf>
    <xf numFmtId="0" fontId="16" fillId="6" borderId="77" xfId="1" applyNumberFormat="1" applyFont="1" applyFill="1" applyBorder="1" applyAlignment="1" applyProtection="1">
      <alignment horizontal="left"/>
      <protection locked="0"/>
    </xf>
    <xf numFmtId="14" fontId="16" fillId="6" borderId="39" xfId="1" applyNumberFormat="1" applyFont="1" applyFill="1" applyBorder="1" applyAlignment="1" applyProtection="1">
      <alignment horizontal="left"/>
      <protection locked="0"/>
    </xf>
    <xf numFmtId="14" fontId="16" fillId="6" borderId="36" xfId="1" applyNumberFormat="1" applyFont="1" applyFill="1" applyBorder="1" applyAlignment="1" applyProtection="1">
      <alignment horizontal="center"/>
      <protection locked="0"/>
    </xf>
    <xf numFmtId="14" fontId="16" fillId="6" borderId="40" xfId="1" applyNumberFormat="1" applyFont="1" applyFill="1" applyBorder="1" applyAlignment="1" applyProtection="1">
      <alignment horizontal="center"/>
      <protection locked="0"/>
    </xf>
    <xf numFmtId="0" fontId="16" fillId="2" borderId="165" xfId="1" applyNumberFormat="1" applyFont="1" applyFill="1" applyBorder="1" applyAlignment="1" applyProtection="1">
      <alignment horizontal="left"/>
      <protection locked="0"/>
    </xf>
    <xf numFmtId="44" fontId="16" fillId="2" borderId="166" xfId="3" applyFont="1" applyFill="1" applyBorder="1" applyAlignment="1" applyProtection="1">
      <alignment horizontal="left"/>
      <protection locked="0"/>
    </xf>
    <xf numFmtId="172" fontId="16" fillId="2" borderId="166" xfId="1" applyNumberFormat="1" applyFont="1" applyFill="1" applyBorder="1" applyAlignment="1" applyProtection="1">
      <alignment horizontal="right"/>
      <protection locked="0"/>
    </xf>
    <xf numFmtId="172" fontId="16" fillId="2" borderId="167" xfId="1" applyNumberFormat="1" applyFont="1" applyFill="1" applyBorder="1" applyAlignment="1" applyProtection="1">
      <alignment horizontal="left"/>
      <protection locked="0"/>
    </xf>
    <xf numFmtId="10" fontId="16" fillId="2" borderId="167" xfId="2" applyNumberFormat="1" applyFont="1" applyFill="1" applyBorder="1" applyAlignment="1" applyProtection="1">
      <alignment horizontal="right"/>
      <protection locked="0"/>
    </xf>
    <xf numFmtId="44" fontId="16" fillId="13" borderId="168" xfId="3" applyFont="1" applyFill="1" applyBorder="1" applyAlignment="1">
      <alignment horizontal="left"/>
    </xf>
    <xf numFmtId="0" fontId="16" fillId="13" borderId="31" xfId="3" applyNumberFormat="1" applyFont="1" applyFill="1" applyBorder="1" applyAlignment="1">
      <alignment horizontal="left"/>
    </xf>
    <xf numFmtId="0" fontId="53" fillId="14" borderId="156" xfId="5" applyFont="1" applyFill="1" applyBorder="1" applyAlignment="1" applyProtection="1">
      <alignment horizontal="left" shrinkToFit="1"/>
      <protection locked="0"/>
    </xf>
    <xf numFmtId="0" fontId="53" fillId="14" borderId="157" xfId="5" applyFont="1" applyFill="1" applyBorder="1" applyAlignment="1" applyProtection="1">
      <alignment horizontal="left" shrinkToFit="1"/>
      <protection locked="0"/>
    </xf>
    <xf numFmtId="0" fontId="53" fillId="14" borderId="158" xfId="5" applyFont="1" applyFill="1" applyBorder="1" applyAlignment="1" applyProtection="1">
      <alignment horizontal="left" shrinkToFit="1"/>
      <protection locked="0"/>
    </xf>
    <xf numFmtId="0" fontId="51" fillId="11" borderId="151" xfId="0" applyFont="1" applyFill="1" applyBorder="1" applyAlignment="1" applyProtection="1">
      <alignment horizontal="center" vertical="center"/>
      <protection locked="0"/>
    </xf>
    <xf numFmtId="0" fontId="51" fillId="11" borderId="152" xfId="0" applyFont="1" applyFill="1" applyBorder="1" applyAlignment="1" applyProtection="1">
      <alignment horizontal="center" vertical="center"/>
      <protection locked="0"/>
    </xf>
    <xf numFmtId="0" fontId="51" fillId="11" borderId="153" xfId="0" applyFont="1" applyFill="1" applyBorder="1" applyAlignment="1" applyProtection="1">
      <alignment horizontal="center" vertical="center"/>
      <protection locked="0"/>
    </xf>
    <xf numFmtId="0" fontId="52" fillId="3" borderId="154" xfId="5" applyFont="1" applyFill="1" applyBorder="1" applyAlignment="1" applyProtection="1">
      <alignment horizontal="left" shrinkToFit="1"/>
      <protection locked="0"/>
    </xf>
    <xf numFmtId="0" fontId="52" fillId="3" borderId="0" xfId="5" applyFont="1" applyFill="1" applyBorder="1" applyAlignment="1" applyProtection="1">
      <alignment horizontal="left" shrinkToFit="1"/>
      <protection locked="0"/>
    </xf>
    <xf numFmtId="0" fontId="52" fillId="3" borderId="155" xfId="5" applyFont="1" applyFill="1" applyBorder="1" applyAlignment="1" applyProtection="1">
      <alignment horizontal="left" shrinkToFit="1"/>
      <protection locked="0"/>
    </xf>
    <xf numFmtId="0" fontId="53" fillId="14" borderId="154" xfId="5" applyFont="1" applyFill="1" applyBorder="1" applyAlignment="1" applyProtection="1">
      <alignment horizontal="left" shrinkToFit="1"/>
      <protection locked="0"/>
    </xf>
    <xf numFmtId="0" fontId="53" fillId="14" borderId="0" xfId="5" applyFont="1" applyFill="1" applyBorder="1" applyAlignment="1" applyProtection="1">
      <alignment horizontal="left" shrinkToFit="1"/>
      <protection locked="0"/>
    </xf>
    <xf numFmtId="0" fontId="53" fillId="14" borderId="155" xfId="5" applyFont="1" applyFill="1" applyBorder="1" applyAlignment="1" applyProtection="1">
      <alignment horizontal="left" shrinkToFit="1"/>
      <protection locked="0"/>
    </xf>
    <xf numFmtId="0" fontId="53" fillId="3" borderId="154" xfId="5" applyFont="1" applyFill="1" applyBorder="1" applyAlignment="1" applyProtection="1">
      <alignment horizontal="left" shrinkToFit="1"/>
      <protection locked="0"/>
    </xf>
    <xf numFmtId="0" fontId="53" fillId="3" borderId="0" xfId="5" applyFont="1" applyFill="1" applyBorder="1" applyAlignment="1" applyProtection="1">
      <alignment horizontal="left" shrinkToFit="1"/>
      <protection locked="0"/>
    </xf>
    <xf numFmtId="0" fontId="53" fillId="3" borderId="155" xfId="5" applyFont="1" applyFill="1" applyBorder="1" applyAlignment="1" applyProtection="1">
      <alignment horizontal="left" shrinkToFit="1"/>
      <protection locked="0"/>
    </xf>
    <xf numFmtId="0" fontId="6" fillId="4" borderId="163" xfId="5" applyFont="1" applyFill="1" applyBorder="1" applyAlignment="1" applyProtection="1">
      <alignment horizontal="left"/>
      <protection locked="0"/>
    </xf>
    <xf numFmtId="0" fontId="6" fillId="4" borderId="159" xfId="5" applyFont="1" applyFill="1" applyBorder="1" applyAlignment="1" applyProtection="1">
      <alignment horizontal="left"/>
      <protection locked="0"/>
    </xf>
    <xf numFmtId="0" fontId="6" fillId="4" borderId="164" xfId="5" applyFont="1" applyFill="1" applyBorder="1" applyAlignment="1" applyProtection="1">
      <alignment horizontal="left"/>
      <protection locked="0"/>
    </xf>
    <xf numFmtId="0" fontId="31" fillId="10" borderId="113" xfId="0" applyFont="1" applyFill="1" applyBorder="1" applyAlignment="1">
      <alignment horizontal="center" vertical="center" textRotation="90"/>
    </xf>
    <xf numFmtId="0" fontId="31" fillId="10" borderId="46" xfId="0" applyFont="1" applyFill="1" applyBorder="1" applyAlignment="1">
      <alignment horizontal="center" vertical="center" textRotation="90"/>
    </xf>
    <xf numFmtId="0" fontId="31" fillId="10" borderId="120" xfId="0" applyFont="1" applyFill="1" applyBorder="1" applyAlignment="1">
      <alignment horizontal="center" vertical="center" textRotation="90"/>
    </xf>
    <xf numFmtId="0" fontId="19" fillId="10" borderId="52" xfId="0" applyFont="1" applyFill="1" applyBorder="1" applyAlignment="1" applyProtection="1">
      <alignment horizontal="left" vertical="center"/>
      <protection locked="0"/>
    </xf>
    <xf numFmtId="0" fontId="19" fillId="10" borderId="0" xfId="0" applyFont="1" applyFill="1" applyBorder="1" applyAlignment="1" applyProtection="1">
      <alignment horizontal="left" vertical="center"/>
      <protection locked="0"/>
    </xf>
    <xf numFmtId="0" fontId="31" fillId="10" borderId="122" xfId="0" applyFont="1" applyFill="1" applyBorder="1" applyAlignment="1">
      <alignment horizontal="center" vertical="center" textRotation="90"/>
    </xf>
    <xf numFmtId="0" fontId="16" fillId="4" borderId="125" xfId="1" applyNumberFormat="1" applyFont="1" applyFill="1" applyBorder="1" applyAlignment="1" applyProtection="1">
      <alignment horizontal="left" vertical="center" wrapText="1"/>
      <protection locked="0"/>
    </xf>
    <xf numFmtId="0" fontId="16" fillId="4" borderId="127" xfId="1" applyNumberFormat="1" applyFont="1" applyFill="1" applyBorder="1" applyAlignment="1" applyProtection="1">
      <alignment horizontal="left" vertical="center" wrapText="1"/>
      <protection locked="0"/>
    </xf>
    <xf numFmtId="0" fontId="28" fillId="10" borderId="88" xfId="0" applyFont="1" applyFill="1" applyBorder="1" applyAlignment="1">
      <alignment horizontal="center"/>
    </xf>
    <xf numFmtId="0" fontId="28" fillId="10" borderId="52" xfId="0" applyFont="1" applyFill="1" applyBorder="1" applyAlignment="1">
      <alignment horizontal="center"/>
    </xf>
    <xf numFmtId="0" fontId="28" fillId="10" borderId="130" xfId="0" applyFont="1" applyFill="1" applyBorder="1" applyAlignment="1">
      <alignment horizontal="center"/>
    </xf>
    <xf numFmtId="168" fontId="32" fillId="6" borderId="125" xfId="1" applyNumberFormat="1" applyFont="1" applyFill="1" applyBorder="1" applyAlignment="1">
      <alignment horizontal="left" vertical="center" wrapText="1"/>
    </xf>
    <xf numFmtId="0" fontId="31" fillId="10" borderId="107" xfId="0" applyFont="1" applyFill="1" applyBorder="1" applyAlignment="1">
      <alignment horizontal="center" vertical="center" textRotation="90"/>
    </xf>
    <xf numFmtId="0" fontId="31" fillId="10" borderId="111" xfId="0" applyFont="1" applyFill="1" applyBorder="1" applyAlignment="1">
      <alignment horizontal="center" vertical="center" textRotation="90"/>
    </xf>
    <xf numFmtId="0" fontId="23" fillId="9" borderId="26" xfId="0" applyFont="1" applyFill="1" applyBorder="1" applyAlignment="1" applyProtection="1">
      <alignment horizontal="left" vertical="center"/>
    </xf>
    <xf numFmtId="0" fontId="23" fillId="9" borderId="95" xfId="0" applyFont="1" applyFill="1" applyBorder="1" applyAlignment="1" applyProtection="1">
      <alignment horizontal="left" vertical="center"/>
    </xf>
    <xf numFmtId="0" fontId="23" fillId="9" borderId="27" xfId="0" applyFont="1" applyFill="1" applyBorder="1" applyAlignment="1" applyProtection="1">
      <alignment horizontal="left" vertical="center"/>
    </xf>
    <xf numFmtId="0" fontId="28" fillId="0" borderId="0" xfId="0" applyFont="1" applyFill="1" applyAlignment="1" applyProtection="1">
      <alignment horizontal="center"/>
    </xf>
    <xf numFmtId="0" fontId="17" fillId="10" borderId="52" xfId="0" applyFont="1" applyFill="1" applyBorder="1" applyAlignment="1" applyProtection="1">
      <alignment horizontal="left" vertical="center"/>
      <protection locked="0"/>
    </xf>
    <xf numFmtId="0" fontId="17" fillId="10" borderId="0" xfId="0" applyFont="1" applyFill="1" applyBorder="1" applyAlignment="1" applyProtection="1">
      <alignment horizontal="left" vertical="center"/>
      <protection locked="0"/>
    </xf>
    <xf numFmtId="169" fontId="18" fillId="2" borderId="30" xfId="0" applyNumberFormat="1" applyFont="1" applyFill="1" applyBorder="1" applyAlignment="1" applyProtection="1">
      <alignment horizontal="center"/>
    </xf>
    <xf numFmtId="169" fontId="18" fillId="2" borderId="96" xfId="0" applyNumberFormat="1" applyFont="1" applyFill="1" applyBorder="1" applyAlignment="1" applyProtection="1">
      <alignment horizontal="center"/>
    </xf>
    <xf numFmtId="0" fontId="18" fillId="2" borderId="96" xfId="0" applyFont="1" applyFill="1" applyBorder="1" applyAlignment="1" applyProtection="1">
      <alignment horizontal="center"/>
      <protection locked="0"/>
    </xf>
    <xf numFmtId="0" fontId="18" fillId="2" borderId="31" xfId="0" applyFont="1" applyFill="1" applyBorder="1" applyAlignment="1" applyProtection="1">
      <alignment horizontal="center"/>
      <protection locked="0"/>
    </xf>
    <xf numFmtId="164" fontId="16" fillId="2" borderId="28" xfId="1" applyFont="1" applyFill="1" applyBorder="1" applyAlignment="1" applyProtection="1">
      <alignment horizontal="center"/>
    </xf>
    <xf numFmtId="164" fontId="16" fillId="2" borderId="94" xfId="1" applyFont="1" applyFill="1" applyBorder="1" applyAlignment="1" applyProtection="1">
      <alignment horizontal="center"/>
    </xf>
    <xf numFmtId="44" fontId="16" fillId="2" borderId="94" xfId="3" applyFont="1" applyFill="1" applyBorder="1" applyAlignment="1" applyProtection="1">
      <alignment horizontal="center"/>
    </xf>
    <xf numFmtId="0" fontId="23" fillId="9" borderId="28" xfId="0" applyFont="1" applyFill="1" applyBorder="1" applyAlignment="1" applyProtection="1">
      <alignment horizontal="left" vertical="center"/>
    </xf>
    <xf numFmtId="0" fontId="23" fillId="9" borderId="94" xfId="0" applyFont="1" applyFill="1" applyBorder="1" applyAlignment="1" applyProtection="1">
      <alignment horizontal="left" vertical="center"/>
    </xf>
    <xf numFmtId="168" fontId="18" fillId="2" borderId="28" xfId="1" applyNumberFormat="1" applyFont="1" applyFill="1" applyBorder="1" applyAlignment="1" applyProtection="1">
      <alignment horizontal="center"/>
    </xf>
    <xf numFmtId="168" fontId="18" fillId="2" borderId="94" xfId="1" applyNumberFormat="1" applyFont="1" applyFill="1" applyBorder="1" applyAlignment="1" applyProtection="1">
      <alignment horizontal="center"/>
    </xf>
    <xf numFmtId="44" fontId="18" fillId="2" borderId="94" xfId="0" applyNumberFormat="1" applyFont="1" applyFill="1" applyBorder="1" applyAlignment="1" applyProtection="1">
      <alignment horizontal="center"/>
    </xf>
    <xf numFmtId="0" fontId="18" fillId="2" borderId="94" xfId="0" applyFont="1" applyFill="1" applyBorder="1" applyAlignment="1" applyProtection="1">
      <alignment horizontal="center"/>
    </xf>
    <xf numFmtId="0" fontId="23" fillId="9" borderId="29" xfId="0" applyFont="1" applyFill="1" applyBorder="1" applyAlignment="1" applyProtection="1">
      <alignment horizontal="left" vertical="center"/>
    </xf>
    <xf numFmtId="0" fontId="16" fillId="2" borderId="94" xfId="1" applyNumberFormat="1" applyFont="1" applyFill="1" applyBorder="1" applyAlignment="1" applyProtection="1">
      <alignment horizontal="center" vertical="center"/>
    </xf>
    <xf numFmtId="0" fontId="16" fillId="2" borderId="29" xfId="1" applyNumberFormat="1" applyFont="1" applyFill="1" applyBorder="1" applyAlignment="1" applyProtection="1">
      <alignment horizontal="center" vertical="center"/>
    </xf>
    <xf numFmtId="0" fontId="2" fillId="4" borderId="0" xfId="0" applyFont="1" applyFill="1" applyAlignment="1">
      <alignment horizontal="center"/>
    </xf>
    <xf numFmtId="0" fontId="25" fillId="10" borderId="118" xfId="1" applyNumberFormat="1" applyFont="1" applyFill="1" applyBorder="1" applyAlignment="1">
      <alignment horizontal="right" vertical="center" wrapText="1"/>
    </xf>
    <xf numFmtId="44" fontId="25" fillId="10" borderId="135" xfId="3" applyFont="1" applyFill="1" applyBorder="1" applyAlignment="1">
      <alignment horizontal="right"/>
    </xf>
    <xf numFmtId="44" fontId="25" fillId="10" borderId="136" xfId="3" applyFont="1" applyFill="1" applyBorder="1" applyAlignment="1">
      <alignment horizontal="right"/>
    </xf>
    <xf numFmtId="44" fontId="25" fillId="10" borderId="139" xfId="3" applyFont="1" applyFill="1" applyBorder="1" applyAlignment="1">
      <alignment horizontal="right"/>
    </xf>
    <xf numFmtId="0" fontId="25" fillId="10" borderId="133" xfId="1" applyNumberFormat="1" applyFont="1" applyFill="1" applyBorder="1" applyAlignment="1">
      <alignment horizontal="right"/>
    </xf>
    <xf numFmtId="0" fontId="25" fillId="10" borderId="134" xfId="1" applyNumberFormat="1" applyFont="1" applyFill="1" applyBorder="1" applyAlignment="1">
      <alignment horizontal="right"/>
    </xf>
    <xf numFmtId="0" fontId="25" fillId="10" borderId="140" xfId="1" applyNumberFormat="1" applyFont="1" applyFill="1" applyBorder="1" applyAlignment="1">
      <alignment horizontal="right"/>
    </xf>
    <xf numFmtId="0" fontId="19" fillId="10" borderId="100" xfId="0" applyFont="1" applyFill="1" applyBorder="1" applyAlignment="1" applyProtection="1">
      <alignment horizontal="left" vertical="center"/>
      <protection locked="0"/>
    </xf>
    <xf numFmtId="0" fontId="19" fillId="10" borderId="49" xfId="0" applyFont="1" applyFill="1" applyBorder="1" applyAlignment="1" applyProtection="1">
      <alignment horizontal="left" vertical="center"/>
      <protection locked="0"/>
    </xf>
    <xf numFmtId="0" fontId="19" fillId="10" borderId="50" xfId="0" applyFont="1" applyFill="1" applyBorder="1" applyAlignment="1" applyProtection="1">
      <alignment horizontal="left" vertical="center"/>
      <protection locked="0"/>
    </xf>
    <xf numFmtId="0" fontId="19" fillId="10" borderId="51" xfId="0" applyFont="1" applyFill="1" applyBorder="1" applyAlignment="1" applyProtection="1">
      <alignment horizontal="left" vertical="center"/>
      <protection locked="0"/>
    </xf>
    <xf numFmtId="174" fontId="19" fillId="10" borderId="0" xfId="0" applyNumberFormat="1" applyFont="1" applyFill="1" applyBorder="1" applyAlignment="1" applyProtection="1">
      <alignment horizontal="left" vertical="center"/>
      <protection locked="0"/>
    </xf>
    <xf numFmtId="0" fontId="17" fillId="10" borderId="49" xfId="0" applyFont="1" applyFill="1" applyBorder="1" applyAlignment="1" applyProtection="1">
      <alignment horizontal="left" vertical="center"/>
      <protection locked="0"/>
    </xf>
    <xf numFmtId="0" fontId="17" fillId="10" borderId="50" xfId="0" applyFont="1" applyFill="1" applyBorder="1" applyAlignment="1" applyProtection="1">
      <alignment horizontal="left" vertical="center"/>
      <protection locked="0"/>
    </xf>
    <xf numFmtId="0" fontId="17" fillId="10" borderId="51" xfId="0" applyFont="1" applyFill="1" applyBorder="1" applyAlignment="1" applyProtection="1">
      <alignment horizontal="left" vertical="center"/>
      <protection locked="0"/>
    </xf>
    <xf numFmtId="3" fontId="16" fillId="6" borderId="43" xfId="1" applyNumberFormat="1" applyFont="1" applyFill="1" applyBorder="1" applyAlignment="1" applyProtection="1">
      <alignment horizontal="center" vertical="center"/>
      <protection locked="0"/>
    </xf>
    <xf numFmtId="173" fontId="16" fillId="6" borderId="43" xfId="1" applyNumberFormat="1" applyFont="1" applyFill="1" applyBorder="1" applyAlignment="1" applyProtection="1">
      <alignment horizontal="center" vertical="center"/>
      <protection locked="0"/>
    </xf>
    <xf numFmtId="0" fontId="16" fillId="6" borderId="43" xfId="1" applyNumberFormat="1" applyFont="1" applyFill="1" applyBorder="1" applyAlignment="1" applyProtection="1">
      <alignment horizontal="center" vertical="center" wrapText="1"/>
      <protection locked="0"/>
    </xf>
    <xf numFmtId="10" fontId="16" fillId="6" borderId="114" xfId="2" applyNumberFormat="1" applyFont="1" applyFill="1" applyBorder="1" applyAlignment="1" applyProtection="1">
      <alignment horizontal="center" vertical="center" wrapText="1"/>
      <protection locked="0"/>
    </xf>
    <xf numFmtId="10" fontId="16" fillId="6" borderId="123" xfId="2" applyNumberFormat="1" applyFont="1" applyFill="1" applyBorder="1" applyAlignment="1" applyProtection="1">
      <alignment horizontal="center" vertical="center" wrapText="1"/>
      <protection locked="0"/>
    </xf>
    <xf numFmtId="10" fontId="16" fillId="6" borderId="116" xfId="2" applyNumberFormat="1" applyFont="1" applyFill="1" applyBorder="1" applyAlignment="1" applyProtection="1">
      <alignment horizontal="center" vertical="center" wrapText="1"/>
      <protection locked="0"/>
    </xf>
    <xf numFmtId="10" fontId="16" fillId="6" borderId="43" xfId="2" applyNumberFormat="1" applyFont="1" applyFill="1" applyBorder="1" applyAlignment="1" applyProtection="1">
      <alignment horizontal="center" vertical="center" wrapText="1"/>
      <protection locked="0"/>
    </xf>
    <xf numFmtId="0" fontId="19" fillId="10" borderId="52" xfId="0" applyFont="1" applyFill="1" applyBorder="1" applyAlignment="1" applyProtection="1">
      <alignment horizontal="left"/>
      <protection locked="0"/>
    </xf>
    <xf numFmtId="0" fontId="19" fillId="10" borderId="0" xfId="0" applyFont="1" applyFill="1" applyBorder="1" applyAlignment="1" applyProtection="1">
      <alignment horizontal="left"/>
      <protection locked="0"/>
    </xf>
    <xf numFmtId="0" fontId="27" fillId="10" borderId="80" xfId="1" applyNumberFormat="1" applyFont="1" applyFill="1" applyBorder="1" applyAlignment="1">
      <alignment horizontal="right" vertical="center"/>
    </xf>
    <xf numFmtId="0" fontId="27" fillId="10" borderId="67" xfId="1" applyNumberFormat="1" applyFont="1" applyFill="1" applyBorder="1" applyAlignment="1">
      <alignment horizontal="right" vertical="center"/>
    </xf>
    <xf numFmtId="0" fontId="27" fillId="10" borderId="68" xfId="1" applyNumberFormat="1" applyFont="1" applyFill="1" applyBorder="1" applyAlignment="1">
      <alignment horizontal="right" vertical="center"/>
    </xf>
    <xf numFmtId="172" fontId="16" fillId="6" borderId="93" xfId="1" applyNumberFormat="1" applyFont="1" applyFill="1" applyBorder="1" applyAlignment="1">
      <alignment horizontal="center" vertical="center"/>
    </xf>
    <xf numFmtId="172" fontId="16" fillId="6" borderId="87" xfId="1" applyNumberFormat="1" applyFont="1" applyFill="1" applyBorder="1" applyAlignment="1">
      <alignment horizontal="center" vertical="center"/>
    </xf>
    <xf numFmtId="44" fontId="24" fillId="8" borderId="81" xfId="3" applyFont="1" applyFill="1" applyBorder="1" applyAlignment="1">
      <alignment horizontal="center" vertical="center"/>
    </xf>
    <xf numFmtId="44" fontId="24" fillId="8" borderId="85" xfId="3" applyFont="1" applyFill="1" applyBorder="1" applyAlignment="1">
      <alignment horizontal="center" vertical="center"/>
    </xf>
    <xf numFmtId="0" fontId="25" fillId="10" borderId="82" xfId="1" applyNumberFormat="1" applyFont="1" applyFill="1" applyBorder="1" applyAlignment="1">
      <alignment horizontal="right" vertical="center"/>
    </xf>
    <xf numFmtId="0" fontId="25" fillId="10" borderId="83" xfId="1" applyNumberFormat="1" applyFont="1" applyFill="1" applyBorder="1" applyAlignment="1">
      <alignment horizontal="right" vertical="center"/>
    </xf>
    <xf numFmtId="0" fontId="25" fillId="10" borderId="84" xfId="1" applyNumberFormat="1" applyFont="1" applyFill="1" applyBorder="1" applyAlignment="1">
      <alignment horizontal="right" vertical="center"/>
    </xf>
    <xf numFmtId="0" fontId="23" fillId="9" borderId="103" xfId="1" applyNumberFormat="1" applyFont="1" applyFill="1" applyBorder="1" applyAlignment="1">
      <alignment horizontal="center" vertical="center"/>
    </xf>
    <xf numFmtId="0" fontId="23" fillId="9" borderId="104" xfId="1" applyNumberFormat="1" applyFont="1" applyFill="1" applyBorder="1" applyAlignment="1">
      <alignment horizontal="center" vertical="center"/>
    </xf>
    <xf numFmtId="0" fontId="23" fillId="9" borderId="105" xfId="1" applyNumberFormat="1" applyFont="1" applyFill="1" applyBorder="1" applyAlignment="1">
      <alignment horizontal="center" vertical="center"/>
    </xf>
    <xf numFmtId="0" fontId="25" fillId="10" borderId="80" xfId="1" applyNumberFormat="1" applyFont="1" applyFill="1" applyBorder="1" applyAlignment="1">
      <alignment horizontal="right" vertical="center"/>
    </xf>
    <xf numFmtId="0" fontId="25" fillId="10" borderId="67" xfId="1" applyNumberFormat="1" applyFont="1" applyFill="1" applyBorder="1" applyAlignment="1">
      <alignment horizontal="right" vertical="center"/>
    </xf>
    <xf numFmtId="0" fontId="25" fillId="10" borderId="68" xfId="1" applyNumberFormat="1" applyFont="1" applyFill="1" applyBorder="1" applyAlignment="1">
      <alignment horizontal="right" vertical="center"/>
    </xf>
    <xf numFmtId="172" fontId="16" fillId="6" borderId="72" xfId="1" applyNumberFormat="1" applyFont="1" applyFill="1" applyBorder="1" applyAlignment="1">
      <alignment horizontal="center" vertical="center"/>
    </xf>
    <xf numFmtId="172" fontId="16" fillId="6" borderId="73" xfId="1" applyNumberFormat="1" applyFont="1" applyFill="1" applyBorder="1" applyAlignment="1">
      <alignment horizontal="center" vertical="center"/>
    </xf>
    <xf numFmtId="0" fontId="25" fillId="10" borderId="66" xfId="1" applyNumberFormat="1" applyFont="1" applyFill="1" applyBorder="1" applyAlignment="1">
      <alignment horizontal="right" vertical="center"/>
    </xf>
    <xf numFmtId="172" fontId="16" fillId="6" borderId="86" xfId="1" applyNumberFormat="1" applyFont="1" applyFill="1" applyBorder="1" applyAlignment="1">
      <alignment horizontal="center" vertical="center"/>
    </xf>
    <xf numFmtId="172" fontId="16" fillId="6" borderId="78" xfId="1" applyNumberFormat="1" applyFont="1" applyFill="1" applyBorder="1" applyAlignment="1">
      <alignment horizontal="center" vertical="center"/>
    </xf>
    <xf numFmtId="172" fontId="16" fillId="6" borderId="79" xfId="1" applyNumberFormat="1" applyFont="1" applyFill="1" applyBorder="1" applyAlignment="1">
      <alignment horizontal="center" vertical="center"/>
    </xf>
    <xf numFmtId="172" fontId="16" fillId="6" borderId="8" xfId="1" applyNumberFormat="1" applyFont="1" applyFill="1" applyBorder="1" applyAlignment="1">
      <alignment horizontal="center" vertical="center"/>
    </xf>
    <xf numFmtId="10" fontId="30" fillId="6" borderId="106" xfId="2" applyNumberFormat="1" applyFont="1" applyFill="1" applyBorder="1" applyAlignment="1" applyProtection="1">
      <alignment horizontal="center" vertical="center"/>
      <protection locked="0"/>
    </xf>
    <xf numFmtId="10" fontId="30" fillId="6" borderId="53" xfId="2" applyNumberFormat="1" applyFont="1" applyFill="1" applyBorder="1" applyAlignment="1" applyProtection="1">
      <alignment horizontal="center" vertical="center"/>
      <protection locked="0"/>
    </xf>
    <xf numFmtId="172" fontId="16" fillId="6" borderId="93" xfId="1" applyNumberFormat="1" applyFont="1" applyFill="1" applyBorder="1" applyAlignment="1" applyProtection="1">
      <alignment horizontal="center" vertical="center"/>
      <protection locked="0"/>
    </xf>
    <xf numFmtId="172" fontId="16" fillId="6" borderId="87" xfId="1" applyNumberFormat="1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Alignment="1">
      <alignment horizontal="center"/>
    </xf>
    <xf numFmtId="0" fontId="16" fillId="4" borderId="134" xfId="1" applyNumberFormat="1" applyFont="1" applyFill="1" applyBorder="1" applyAlignment="1">
      <alignment horizontal="left"/>
    </xf>
    <xf numFmtId="0" fontId="16" fillId="4" borderId="138" xfId="1" applyNumberFormat="1" applyFont="1" applyFill="1" applyBorder="1" applyAlignment="1">
      <alignment horizontal="left"/>
    </xf>
    <xf numFmtId="9" fontId="44" fillId="4" borderId="127" xfId="2" applyFont="1" applyFill="1" applyBorder="1" applyAlignment="1">
      <alignment horizontal="left" vertical="center"/>
    </xf>
    <xf numFmtId="0" fontId="43" fillId="4" borderId="125" xfId="1" applyNumberFormat="1" applyFont="1" applyFill="1" applyBorder="1" applyAlignment="1">
      <alignment horizontal="center" vertical="center"/>
    </xf>
    <xf numFmtId="0" fontId="43" fillId="4" borderId="88" xfId="1" applyNumberFormat="1" applyFont="1" applyFill="1" applyBorder="1" applyAlignment="1">
      <alignment horizontal="center" vertical="center"/>
    </xf>
    <xf numFmtId="0" fontId="43" fillId="4" borderId="52" xfId="1" applyNumberFormat="1" applyFont="1" applyFill="1" applyBorder="1" applyAlignment="1">
      <alignment horizontal="center" vertical="center"/>
    </xf>
    <xf numFmtId="0" fontId="45" fillId="4" borderId="0" xfId="1" applyNumberFormat="1" applyFont="1" applyFill="1" applyBorder="1" applyAlignment="1">
      <alignment horizontal="left" vertical="top"/>
    </xf>
    <xf numFmtId="0" fontId="45" fillId="4" borderId="144" xfId="1" applyNumberFormat="1" applyFont="1" applyFill="1" applyBorder="1" applyAlignment="1">
      <alignment horizontal="left" vertical="top"/>
    </xf>
    <xf numFmtId="0" fontId="42" fillId="4" borderId="0" xfId="1" applyNumberFormat="1" applyFont="1" applyFill="1" applyBorder="1" applyAlignment="1">
      <alignment horizontal="left" vertical="top"/>
    </xf>
    <xf numFmtId="0" fontId="42" fillId="4" borderId="144" xfId="1" applyNumberFormat="1" applyFont="1" applyFill="1" applyBorder="1" applyAlignment="1">
      <alignment horizontal="left" vertical="top"/>
    </xf>
    <xf numFmtId="0" fontId="16" fillId="4" borderId="146" xfId="1" applyNumberFormat="1" applyFont="1" applyFill="1" applyBorder="1" applyAlignment="1">
      <alignment horizontal="left"/>
    </xf>
    <xf numFmtId="0" fontId="16" fillId="4" borderId="145" xfId="1" applyNumberFormat="1" applyFont="1" applyFill="1" applyBorder="1" applyAlignment="1">
      <alignment horizontal="left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66" fontId="16" fillId="2" borderId="28" xfId="1" applyNumberFormat="1" applyFont="1" applyFill="1" applyBorder="1" applyAlignment="1" applyProtection="1">
      <alignment horizontal="center"/>
      <protection locked="0"/>
    </xf>
  </cellXfs>
  <cellStyles count="6">
    <cellStyle name="Hiperlink" xfId="5" builtinId="8"/>
    <cellStyle name="Moeda" xfId="3" builtinId="4"/>
    <cellStyle name="Normal" xfId="0" builtinId="0"/>
    <cellStyle name="Porcentagem" xfId="2" builtinId="5"/>
    <cellStyle name="Vírgula" xfId="1" builtinId="3"/>
    <cellStyle name="Vírgula 2" xfId="4" xr:uid="{00000000-0005-0000-0000-000005000000}"/>
  </cellStyles>
  <dxfs count="249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6666FF"/>
      <color rgb="FF0000FF"/>
      <color rgb="FFFF5050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14654</xdr:colOff>
      <xdr:row>0</xdr:row>
      <xdr:rowOff>21980</xdr:rowOff>
    </xdr:from>
    <xdr:to>
      <xdr:col>12</xdr:col>
      <xdr:colOff>571500</xdr:colOff>
      <xdr:row>11</xdr:row>
      <xdr:rowOff>66675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54" y="21980"/>
          <a:ext cx="7633921" cy="2140195"/>
        </a:xfrm>
        <a:prstGeom prst="rect">
          <a:avLst/>
        </a:prstGeom>
      </xdr:spPr>
    </xdr:pic>
    <xdr:clientData/>
  </xdr:twoCellAnchor>
  <xdr:twoCellAnchor editAs="oneCell">
    <xdr:from>
      <xdr:col>9</xdr:col>
      <xdr:colOff>523876</xdr:colOff>
      <xdr:row>14</xdr:row>
      <xdr:rowOff>209550</xdr:rowOff>
    </xdr:from>
    <xdr:to>
      <xdr:col>12</xdr:col>
      <xdr:colOff>16089</xdr:colOff>
      <xdr:row>21</xdr:row>
      <xdr:rowOff>76199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72151" y="2962275"/>
          <a:ext cx="1321013" cy="15335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37171</xdr:colOff>
      <xdr:row>3</xdr:row>
      <xdr:rowOff>46463</xdr:rowOff>
    </xdr:from>
    <xdr:to>
      <xdr:col>3</xdr:col>
      <xdr:colOff>731413</xdr:colOff>
      <xdr:row>6</xdr:row>
      <xdr:rowOff>27877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9366" y="813109"/>
          <a:ext cx="694242" cy="720183"/>
        </a:xfrm>
        <a:prstGeom prst="rect">
          <a:avLst/>
        </a:prstGeom>
      </xdr:spPr>
    </xdr:pic>
    <xdr:clientData/>
  </xdr:twoCellAnchor>
  <xdr:oneCellAnchor>
    <xdr:from>
      <xdr:col>3</xdr:col>
      <xdr:colOff>37171</xdr:colOff>
      <xdr:row>12</xdr:row>
      <xdr:rowOff>46463</xdr:rowOff>
    </xdr:from>
    <xdr:ext cx="694242" cy="719602"/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5155" y="814416"/>
          <a:ext cx="694242" cy="719602"/>
        </a:xfrm>
        <a:prstGeom prst="rect">
          <a:avLst/>
        </a:prstGeom>
      </xdr:spPr>
    </xdr:pic>
    <xdr:clientData/>
  </xdr:oneCellAnchor>
  <xdr:oneCellAnchor>
    <xdr:from>
      <xdr:col>3</xdr:col>
      <xdr:colOff>37171</xdr:colOff>
      <xdr:row>21</xdr:row>
      <xdr:rowOff>46463</xdr:rowOff>
    </xdr:from>
    <xdr:ext cx="694242" cy="719602"/>
    <xdr:pic>
      <xdr:nvPicPr>
        <xdr:cNvPr id="10" name="Imagem 9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5155" y="814416"/>
          <a:ext cx="694242" cy="719602"/>
        </a:xfrm>
        <a:prstGeom prst="rect">
          <a:avLst/>
        </a:prstGeom>
      </xdr:spPr>
    </xdr:pic>
    <xdr:clientData/>
  </xdr:oneCellAnchor>
  <xdr:oneCellAnchor>
    <xdr:from>
      <xdr:col>3</xdr:col>
      <xdr:colOff>37171</xdr:colOff>
      <xdr:row>30</xdr:row>
      <xdr:rowOff>46463</xdr:rowOff>
    </xdr:from>
    <xdr:ext cx="694242" cy="719602"/>
    <xdr:pic>
      <xdr:nvPicPr>
        <xdr:cNvPr id="11" name="Imagem 10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5155" y="814416"/>
          <a:ext cx="694242" cy="719602"/>
        </a:xfrm>
        <a:prstGeom prst="rect">
          <a:avLst/>
        </a:prstGeom>
      </xdr:spPr>
    </xdr:pic>
    <xdr:clientData/>
  </xdr:oneCellAnchor>
  <xdr:oneCellAnchor>
    <xdr:from>
      <xdr:col>3</xdr:col>
      <xdr:colOff>37171</xdr:colOff>
      <xdr:row>39</xdr:row>
      <xdr:rowOff>46463</xdr:rowOff>
    </xdr:from>
    <xdr:ext cx="694242" cy="719602"/>
    <xdr:pic>
      <xdr:nvPicPr>
        <xdr:cNvPr id="12" name="Imagem 11"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5155" y="814416"/>
          <a:ext cx="694242" cy="719602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/Planilhas%20em%20Execu&#231;&#227;o/Caixa%20Di&#225;rio%20-%20Agosto-20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menu"/>
      <sheetName val="demonstrativo de resultados"/>
      <sheetName val="gráficos"/>
      <sheetName val="recibo salário"/>
      <sheetName val="folha pagamento"/>
      <sheetName val="ranking"/>
      <sheetName val="previsão"/>
      <sheetName val="resultado geral"/>
      <sheetName val="resultado individual"/>
      <sheetName val="histórico faturamento"/>
      <sheetName val="resultado serviço-grupo produto"/>
      <sheetName val="recebimentos cartão"/>
      <sheetName val="venda diaria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</sheetNames>
    <sheetDataSet>
      <sheetData sheetId="0">
        <row r="2">
          <cell r="A2" t="str">
            <v>Carlos Souza</v>
          </cell>
        </row>
      </sheetData>
      <sheetData sheetId="1" refreshError="1"/>
      <sheetData sheetId="2">
        <row r="8">
          <cell r="AA8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stagram.com/criatorioneves/" TargetMode="External"/><Relationship Id="rId2" Type="http://schemas.openxmlformats.org/officeDocument/2006/relationships/hyperlink" Target="http://www.youtube.com/c/criatorioneves" TargetMode="External"/><Relationship Id="rId1" Type="http://schemas.openxmlformats.org/officeDocument/2006/relationships/hyperlink" Target="http://www.facebook.com/criatorionevessobralia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facebook.com/groups/127111061276283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/>
  <dimension ref="A12:P29"/>
  <sheetViews>
    <sheetView topLeftCell="A4" zoomScale="130" zoomScaleNormal="130" workbookViewId="0">
      <selection activeCell="G16" sqref="G16:I16"/>
    </sheetView>
  </sheetViews>
  <sheetFormatPr defaultRowHeight="15" x14ac:dyDescent="0.25"/>
  <cols>
    <col min="1" max="1" width="9.140625" style="301" customWidth="1"/>
    <col min="2" max="5" width="9.140625" style="1" customWidth="1"/>
    <col min="6" max="6" width="5.5703125" style="1" customWidth="1"/>
    <col min="7" max="12" width="9.140625" style="1" customWidth="1"/>
    <col min="13" max="16384" width="9.140625" style="1"/>
  </cols>
  <sheetData>
    <row r="12" spans="1:16" ht="15.75" thickBot="1" x14ac:dyDescent="0.3"/>
    <row r="13" spans="1:16" ht="18" x14ac:dyDescent="0.25">
      <c r="A13" s="304" t="s">
        <v>454</v>
      </c>
      <c r="B13" s="305"/>
      <c r="C13" s="305"/>
      <c r="D13" s="305"/>
      <c r="E13" s="306"/>
      <c r="G13" s="435" t="s">
        <v>214</v>
      </c>
      <c r="H13" s="436"/>
      <c r="I13" s="437"/>
    </row>
    <row r="14" spans="1:16" ht="18" x14ac:dyDescent="0.25">
      <c r="A14" s="447" t="s">
        <v>455</v>
      </c>
      <c r="B14" s="448"/>
      <c r="C14" s="448"/>
      <c r="D14" s="448"/>
      <c r="E14" s="449"/>
      <c r="F14" s="31"/>
      <c r="G14" s="438" t="s">
        <v>426</v>
      </c>
      <c r="H14" s="439"/>
      <c r="I14" s="440"/>
    </row>
    <row r="15" spans="1:16" ht="18.75" x14ac:dyDescent="0.3">
      <c r="A15" s="304" t="s">
        <v>456</v>
      </c>
      <c r="B15" s="305"/>
      <c r="C15" s="305"/>
      <c r="D15" s="305"/>
      <c r="E15" s="306"/>
      <c r="F15" s="302"/>
      <c r="G15" s="441" t="s">
        <v>427</v>
      </c>
      <c r="H15" s="442"/>
      <c r="I15" s="443"/>
      <c r="K15" s="300"/>
      <c r="L15" s="300"/>
      <c r="M15" s="300"/>
      <c r="N15" s="300"/>
      <c r="O15" s="300"/>
      <c r="P15" s="300"/>
    </row>
    <row r="16" spans="1:16" ht="18.75" x14ac:dyDescent="0.3">
      <c r="A16" s="447" t="s">
        <v>457</v>
      </c>
      <c r="B16" s="448"/>
      <c r="C16" s="448"/>
      <c r="D16" s="448"/>
      <c r="E16" s="449"/>
      <c r="F16" s="31"/>
      <c r="G16" s="444" t="s">
        <v>428</v>
      </c>
      <c r="H16" s="445"/>
      <c r="I16" s="446"/>
      <c r="K16" s="300"/>
      <c r="L16" s="300"/>
      <c r="M16" s="300"/>
      <c r="N16" s="300"/>
      <c r="O16" s="300"/>
      <c r="P16" s="300"/>
    </row>
    <row r="17" spans="1:16" ht="18.75" x14ac:dyDescent="0.3">
      <c r="A17" s="304" t="s">
        <v>458</v>
      </c>
      <c r="B17" s="305"/>
      <c r="C17" s="305"/>
      <c r="D17" s="305"/>
      <c r="E17" s="306"/>
      <c r="F17" s="302"/>
      <c r="G17" s="441" t="s">
        <v>429</v>
      </c>
      <c r="H17" s="442"/>
      <c r="I17" s="443"/>
      <c r="K17" s="300"/>
      <c r="L17" s="300"/>
      <c r="M17" s="300"/>
      <c r="N17" s="300"/>
      <c r="O17" s="300"/>
      <c r="P17" s="300"/>
    </row>
    <row r="18" spans="1:16" ht="18.75" x14ac:dyDescent="0.3">
      <c r="A18" s="447" t="s">
        <v>459</v>
      </c>
      <c r="B18" s="448"/>
      <c r="C18" s="448"/>
      <c r="D18" s="448"/>
      <c r="E18" s="449"/>
      <c r="F18" s="31"/>
      <c r="G18" s="444" t="s">
        <v>434</v>
      </c>
      <c r="H18" s="445"/>
      <c r="I18" s="446"/>
      <c r="K18" s="300"/>
      <c r="L18" s="300"/>
      <c r="M18" s="300"/>
      <c r="N18" s="300"/>
      <c r="O18" s="300"/>
      <c r="P18" s="300"/>
    </row>
    <row r="19" spans="1:16" ht="18.75" x14ac:dyDescent="0.3">
      <c r="A19" s="304" t="s">
        <v>460</v>
      </c>
      <c r="B19" s="305"/>
      <c r="C19" s="305"/>
      <c r="D19" s="305"/>
      <c r="E19" s="306"/>
      <c r="F19" s="302"/>
      <c r="G19" s="441" t="s">
        <v>430</v>
      </c>
      <c r="H19" s="442"/>
      <c r="I19" s="443"/>
      <c r="J19" s="300"/>
      <c r="K19" s="300"/>
      <c r="L19" s="300"/>
      <c r="M19" s="300"/>
      <c r="N19" s="300"/>
      <c r="O19" s="300"/>
      <c r="P19" s="300"/>
    </row>
    <row r="20" spans="1:16" ht="18.75" x14ac:dyDescent="0.3">
      <c r="A20" s="447" t="s">
        <v>461</v>
      </c>
      <c r="B20" s="448"/>
      <c r="C20" s="448"/>
      <c r="D20" s="448"/>
      <c r="E20" s="449"/>
      <c r="F20" s="31"/>
      <c r="G20" s="444" t="s">
        <v>431</v>
      </c>
      <c r="H20" s="445"/>
      <c r="I20" s="446"/>
      <c r="J20" s="300"/>
      <c r="K20" s="300"/>
      <c r="L20" s="300"/>
      <c r="M20" s="300"/>
      <c r="N20" s="300"/>
      <c r="O20" s="300"/>
      <c r="P20" s="300"/>
    </row>
    <row r="21" spans="1:16" ht="18.75" x14ac:dyDescent="0.3">
      <c r="A21" s="304" t="s">
        <v>462</v>
      </c>
      <c r="B21" s="305"/>
      <c r="C21" s="305"/>
      <c r="D21" s="305"/>
      <c r="E21" s="306"/>
      <c r="F21" s="302"/>
      <c r="G21" s="441" t="s">
        <v>432</v>
      </c>
      <c r="H21" s="442"/>
      <c r="I21" s="443"/>
      <c r="J21" s="300"/>
      <c r="K21" s="300"/>
      <c r="L21" s="300"/>
      <c r="M21" s="300"/>
      <c r="N21" s="300"/>
      <c r="O21" s="300"/>
      <c r="P21" s="300"/>
    </row>
    <row r="22" spans="1:16" ht="18.75" x14ac:dyDescent="0.3">
      <c r="A22" s="447" t="s">
        <v>439</v>
      </c>
      <c r="B22" s="448"/>
      <c r="C22" s="448"/>
      <c r="D22" s="448"/>
      <c r="E22" s="449"/>
      <c r="G22" s="444" t="s">
        <v>433</v>
      </c>
      <c r="H22" s="445"/>
      <c r="I22" s="446"/>
      <c r="J22" s="300"/>
      <c r="K22" s="300"/>
      <c r="L22" s="300"/>
      <c r="M22" s="300"/>
      <c r="N22" s="300"/>
      <c r="O22" s="300"/>
      <c r="P22" s="300"/>
    </row>
    <row r="23" spans="1:16" ht="18.75" x14ac:dyDescent="0.3">
      <c r="F23" s="303"/>
      <c r="G23" s="441" t="s">
        <v>424</v>
      </c>
      <c r="H23" s="442"/>
      <c r="I23" s="443"/>
      <c r="J23" s="300"/>
      <c r="K23" s="300"/>
      <c r="L23" s="300"/>
      <c r="M23" s="300"/>
      <c r="N23" s="300"/>
      <c r="O23" s="300"/>
      <c r="P23" s="300"/>
    </row>
    <row r="24" spans="1:16" ht="18.75" x14ac:dyDescent="0.3">
      <c r="G24" s="444" t="s">
        <v>425</v>
      </c>
      <c r="H24" s="445"/>
      <c r="I24" s="446"/>
      <c r="J24" s="300"/>
      <c r="K24" s="300"/>
      <c r="L24" s="300"/>
      <c r="M24" s="300"/>
      <c r="N24" s="300"/>
      <c r="O24" s="300"/>
      <c r="P24" s="300"/>
    </row>
    <row r="25" spans="1:16" ht="19.5" thickBot="1" x14ac:dyDescent="0.35">
      <c r="G25" s="432" t="s">
        <v>453</v>
      </c>
      <c r="H25" s="433"/>
      <c r="I25" s="434"/>
      <c r="J25" s="300"/>
      <c r="K25" s="300"/>
      <c r="L25" s="300"/>
      <c r="M25" s="300"/>
      <c r="N25" s="300"/>
      <c r="O25" s="300"/>
      <c r="P25" s="300"/>
    </row>
    <row r="26" spans="1:16" x14ac:dyDescent="0.25">
      <c r="I26" s="300"/>
      <c r="J26" s="300"/>
      <c r="K26" s="300"/>
      <c r="L26" s="300"/>
      <c r="M26" s="300"/>
      <c r="N26" s="300"/>
      <c r="O26" s="300"/>
      <c r="P26" s="300"/>
    </row>
    <row r="27" spans="1:16" x14ac:dyDescent="0.25">
      <c r="I27" s="300"/>
      <c r="J27" s="300"/>
      <c r="K27" s="300"/>
      <c r="L27" s="300"/>
      <c r="M27" s="300"/>
      <c r="N27" s="300"/>
      <c r="O27" s="300"/>
      <c r="P27" s="300"/>
    </row>
    <row r="28" spans="1:16" x14ac:dyDescent="0.25">
      <c r="I28" s="300"/>
      <c r="J28" s="300"/>
      <c r="K28" s="300"/>
      <c r="L28" s="300"/>
      <c r="M28" s="300"/>
      <c r="N28" s="300"/>
      <c r="O28" s="300"/>
      <c r="P28" s="300"/>
    </row>
    <row r="29" spans="1:16" x14ac:dyDescent="0.25">
      <c r="I29" s="300"/>
      <c r="J29" s="300"/>
      <c r="K29" s="300"/>
      <c r="L29" s="300"/>
      <c r="M29" s="300"/>
      <c r="N29" s="300"/>
      <c r="O29" s="300"/>
      <c r="P29" s="300"/>
    </row>
  </sheetData>
  <sheetProtection algorithmName="SHA-512" hashValue="HDRgORE0bKzyZ8eDiLfEDZE4cSVpiXmgSHLnCsVlEvD9iE+0E4NwNqlnkvjgtSOEPGPgOjH/VSGAxe/bHe05IA==" saltValue="/L6dAkGPqrAL8jcAiN1OQQ==" spinCount="100000" sheet="1" objects="1" scenarios="1" selectLockedCells="1"/>
  <mergeCells count="18">
    <mergeCell ref="A14:E14"/>
    <mergeCell ref="A16:E16"/>
    <mergeCell ref="A18:E18"/>
    <mergeCell ref="A22:E22"/>
    <mergeCell ref="A20:E20"/>
    <mergeCell ref="G25:I25"/>
    <mergeCell ref="G13:I13"/>
    <mergeCell ref="G14:I14"/>
    <mergeCell ref="G15:I15"/>
    <mergeCell ref="G16:I16"/>
    <mergeCell ref="G17:I17"/>
    <mergeCell ref="G18:I18"/>
    <mergeCell ref="G19:I19"/>
    <mergeCell ref="G20:I20"/>
    <mergeCell ref="G21:I21"/>
    <mergeCell ref="G22:I22"/>
    <mergeCell ref="G23:I23"/>
    <mergeCell ref="G24:I24"/>
  </mergeCells>
  <hyperlinks>
    <hyperlink ref="G14" location="cria_recria!D2" tooltip="Controle de criação, de pintinhos até início da produção." display="01. Cria e Recria" xr:uid="{00000000-0004-0000-0000-000000000000}"/>
    <hyperlink ref="G15" location="coleta_ovos!D2" tooltip="Coleta de ovos pasa consumo e revenda." display="02. Coleta de Ovos" xr:uid="{00000000-0004-0000-0000-000001000000}"/>
    <hyperlink ref="G16" location="viabilidade_negocio!D2" tooltip="Lançamento de informações para verificar viabilidade do negócio, custos com ração e produção de ovos." display="03. Viabilidade Negócio" xr:uid="{00000000-0004-0000-0000-000002000000}"/>
    <hyperlink ref="G17" location="entrada_animais!D2" tooltip="Lançamento de compras de animais, juntamente com preços, idades e locais de compra." display="04. Entrada Animais" xr:uid="{00000000-0004-0000-0000-000003000000}"/>
    <hyperlink ref="G18" location="contagem_animais!D2" tooltip="Controle de contagem de aves, para verificar possíveis perdas e manter exatidão nos relatórios." display="05. Cont. Animais" xr:uid="{00000000-0004-0000-0000-000004000000}"/>
    <hyperlink ref="G19" location="producao!A1" tooltip="Controle de produção de ovos galados." display="06. Ovos Galados" xr:uid="{00000000-0004-0000-0000-000005000000}"/>
    <hyperlink ref="G20" location="controle_chocadeiras!D2" tooltip="Acompanhamento da produção de pintinhos nas chocadeiras." display="07. Controle Chocad." xr:uid="{00000000-0004-0000-0000-000006000000}"/>
    <hyperlink ref="G21" location="resumo_chocadeira!D2" tooltip="Resumo de produção das chocadeiras." display="08. Resumo Chocad." xr:uid="{00000000-0004-0000-0000-000007000000}"/>
    <hyperlink ref="G22" location="formula_racao!D2" tooltip="Formulação da ração, com ingredientes e quantidades devidas." display="09. Fórm. de Ração" xr:uid="{00000000-0004-0000-0000-000008000000}"/>
    <hyperlink ref="G23" location="proteina_racao!D2" tooltip="Como produzir sua ração? Saiba proporção exata." display="10. Proteína Ração" xr:uid="{00000000-0004-0000-0000-000009000000}"/>
    <hyperlink ref="G24" location="custos_variaveis!D2" tooltip="Lançamento de todas despesas de seu negócio." display="11. Custo Variável" xr:uid="{00000000-0004-0000-0000-00000A000000}"/>
    <hyperlink ref="G25" location="cheque_receb!D2" tooltip="Cheque que serve como comprovante de entrega e nota promissória." display="12. Comprovante" xr:uid="{00000000-0004-0000-0000-00000B000000}"/>
    <hyperlink ref="A14" r:id="rId1" tooltip="Página do Criatório no Facebook" xr:uid="{00000000-0004-0000-0000-00000C000000}"/>
    <hyperlink ref="A16" r:id="rId2" tooltip="Canal no Youtube dp Criatório Neves" xr:uid="{00000000-0004-0000-0000-00000D000000}"/>
    <hyperlink ref="A18" r:id="rId3" tooltip="Instagram do Criatório Neves" xr:uid="{00000000-0004-0000-0000-00000E000000}"/>
    <hyperlink ref="A20" r:id="rId4" tooltip="Grupo do Criatório Neves no Facebook." xr:uid="{00000000-0004-0000-0000-00000F000000}"/>
  </hyperlinks>
  <pageMargins left="1" right="1" top="1" bottom="1" header="0.5" footer="0.5"/>
  <pageSetup paperSize="9" orientation="landscape" r:id="rId5"/>
  <drawing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ilha10"/>
  <dimension ref="A1:GJ220"/>
  <sheetViews>
    <sheetView zoomScale="205" zoomScaleNormal="205" workbookViewId="0">
      <selection activeCell="B4" sqref="B4"/>
    </sheetView>
  </sheetViews>
  <sheetFormatPr defaultColWidth="9.140625" defaultRowHeight="16.5" customHeight="1" x14ac:dyDescent="0.3"/>
  <cols>
    <col min="1" max="1" width="1.7109375" style="44" customWidth="1"/>
    <col min="2" max="2" width="13.85546875" style="45" customWidth="1"/>
    <col min="3" max="3" width="1.7109375" style="55" customWidth="1"/>
    <col min="4" max="4" width="9.140625" style="45" hidden="1" customWidth="1"/>
    <col min="5" max="5" width="13.85546875" style="45" bestFit="1" customWidth="1"/>
    <col min="6" max="6" width="9.140625" style="262"/>
    <col min="7" max="7" width="7.85546875" style="264" customWidth="1"/>
    <col min="8" max="9" width="9.140625" style="238"/>
    <col min="10" max="16384" width="9.140625" style="45"/>
  </cols>
  <sheetData>
    <row r="1" spans="1:192" ht="20.25" customHeight="1" thickBot="1" x14ac:dyDescent="0.35">
      <c r="D1" s="171"/>
      <c r="E1" s="171"/>
      <c r="G1" s="263"/>
      <c r="O1" s="171"/>
      <c r="P1" s="171"/>
      <c r="W1" s="171"/>
      <c r="X1" s="171"/>
      <c r="AE1" s="171"/>
      <c r="AF1" s="171"/>
      <c r="AM1" s="171"/>
      <c r="AN1" s="171"/>
      <c r="AU1" s="171"/>
      <c r="AV1" s="171"/>
      <c r="BC1" s="171"/>
      <c r="BD1" s="171"/>
      <c r="BK1" s="171"/>
      <c r="BL1" s="171"/>
      <c r="BS1" s="171"/>
      <c r="BT1" s="171"/>
      <c r="CA1" s="171"/>
      <c r="CB1" s="171"/>
      <c r="CI1" s="171"/>
      <c r="CJ1" s="171"/>
      <c r="CQ1" s="171"/>
      <c r="CR1" s="171"/>
      <c r="CY1" s="171"/>
      <c r="CZ1" s="171"/>
      <c r="DG1" s="171"/>
      <c r="DH1" s="171"/>
      <c r="DO1" s="171"/>
      <c r="DP1" s="171"/>
      <c r="DW1" s="171"/>
      <c r="DX1" s="171"/>
      <c r="EE1" s="171"/>
      <c r="EF1" s="171"/>
      <c r="EM1" s="171"/>
      <c r="EN1" s="171"/>
      <c r="EU1" s="171"/>
      <c r="EV1" s="171"/>
      <c r="FC1" s="171"/>
      <c r="FD1" s="171"/>
      <c r="FK1" s="171"/>
      <c r="FL1" s="171"/>
      <c r="FS1" s="171"/>
      <c r="FT1" s="171"/>
      <c r="GA1" s="171"/>
      <c r="GB1" s="171"/>
      <c r="GI1" s="171"/>
      <c r="GJ1" s="171"/>
    </row>
    <row r="2" spans="1:192" ht="20.25" customHeight="1" thickBot="1" x14ac:dyDescent="0.35">
      <c r="D2" s="171"/>
      <c r="E2" s="499" t="s">
        <v>133</v>
      </c>
      <c r="F2" s="500"/>
      <c r="G2" s="500"/>
      <c r="H2" s="500"/>
      <c r="I2" s="501"/>
      <c r="O2" s="171"/>
      <c r="P2" s="171"/>
      <c r="W2" s="171"/>
      <c r="X2" s="171"/>
      <c r="AE2" s="171"/>
      <c r="AF2" s="171"/>
      <c r="AM2" s="171"/>
      <c r="AN2" s="171"/>
      <c r="AU2" s="171"/>
      <c r="AV2" s="171"/>
      <c r="BC2" s="171"/>
      <c r="BD2" s="171"/>
      <c r="BK2" s="171"/>
      <c r="BL2" s="171"/>
      <c r="BS2" s="171"/>
      <c r="BT2" s="171"/>
      <c r="CA2" s="171"/>
      <c r="CB2" s="171"/>
      <c r="CI2" s="171"/>
      <c r="CJ2" s="171"/>
      <c r="CQ2" s="171"/>
      <c r="CR2" s="171"/>
      <c r="CY2" s="171"/>
      <c r="CZ2" s="171"/>
      <c r="DG2" s="171"/>
      <c r="DH2" s="171"/>
      <c r="DO2" s="171"/>
      <c r="DP2" s="171"/>
      <c r="DW2" s="171"/>
      <c r="DX2" s="171"/>
      <c r="EE2" s="171"/>
      <c r="EF2" s="171"/>
      <c r="EM2" s="171"/>
      <c r="EN2" s="171"/>
      <c r="EU2" s="171"/>
      <c r="EV2" s="171"/>
      <c r="FC2" s="171"/>
      <c r="FD2" s="171"/>
      <c r="FK2" s="171"/>
      <c r="FL2" s="171"/>
      <c r="FS2" s="171"/>
      <c r="FT2" s="171"/>
      <c r="GA2" s="171"/>
      <c r="GB2" s="171"/>
      <c r="GI2" s="171"/>
      <c r="GJ2" s="171"/>
    </row>
    <row r="3" spans="1:192" ht="20.25" customHeight="1" thickBot="1" x14ac:dyDescent="0.35">
      <c r="D3" s="265"/>
      <c r="E3" s="55"/>
      <c r="F3" s="55"/>
      <c r="G3" s="55"/>
      <c r="H3" s="55"/>
      <c r="I3" s="55"/>
      <c r="N3" s="171"/>
      <c r="O3" s="171"/>
      <c r="V3" s="171"/>
      <c r="W3" s="171"/>
      <c r="AD3" s="171"/>
      <c r="AE3" s="171"/>
      <c r="AL3" s="171"/>
      <c r="AM3" s="171"/>
      <c r="AT3" s="171"/>
      <c r="AU3" s="171"/>
      <c r="BB3" s="171"/>
      <c r="BC3" s="171"/>
      <c r="BJ3" s="171"/>
      <c r="BK3" s="171"/>
      <c r="BR3" s="171"/>
      <c r="BS3" s="171"/>
      <c r="BZ3" s="171"/>
      <c r="CA3" s="171"/>
      <c r="CH3" s="171"/>
      <c r="CI3" s="171"/>
      <c r="CP3" s="171"/>
      <c r="CQ3" s="171"/>
      <c r="CX3" s="171"/>
      <c r="CY3" s="171"/>
      <c r="DF3" s="171"/>
      <c r="DG3" s="171"/>
      <c r="DN3" s="171"/>
      <c r="DO3" s="171"/>
      <c r="DV3" s="171"/>
      <c r="DW3" s="171"/>
      <c r="ED3" s="171"/>
      <c r="EE3" s="171"/>
      <c r="EL3" s="171"/>
      <c r="EM3" s="171"/>
      <c r="ET3" s="171"/>
      <c r="EU3" s="171"/>
      <c r="FB3" s="171"/>
      <c r="FC3" s="171"/>
      <c r="FJ3" s="171"/>
      <c r="FK3" s="171"/>
      <c r="FR3" s="171"/>
      <c r="FS3" s="171"/>
    </row>
    <row r="4" spans="1:192" ht="16.5" customHeight="1" thickBot="1" x14ac:dyDescent="0.35">
      <c r="B4" s="340" t="s">
        <v>214</v>
      </c>
      <c r="D4" s="250" t="s">
        <v>135</v>
      </c>
      <c r="E4" s="257" t="s">
        <v>108</v>
      </c>
      <c r="F4" s="267" t="s">
        <v>108</v>
      </c>
      <c r="G4" s="268" t="s">
        <v>272</v>
      </c>
      <c r="H4" s="269" t="s">
        <v>273</v>
      </c>
      <c r="I4" s="259" t="s">
        <v>30</v>
      </c>
      <c r="O4" s="171"/>
      <c r="P4" s="171"/>
      <c r="W4" s="171"/>
      <c r="X4" s="171"/>
      <c r="AE4" s="171"/>
      <c r="AF4" s="171"/>
      <c r="AM4" s="171"/>
      <c r="AN4" s="171"/>
      <c r="AU4" s="171"/>
      <c r="AV4" s="171"/>
      <c r="BC4" s="171"/>
      <c r="BD4" s="171"/>
      <c r="BK4" s="171"/>
      <c r="BL4" s="171"/>
      <c r="BS4" s="171"/>
      <c r="BT4" s="171"/>
      <c r="CA4" s="171"/>
      <c r="CB4" s="171"/>
      <c r="CI4" s="171"/>
      <c r="CJ4" s="171"/>
      <c r="CQ4" s="171"/>
      <c r="CR4" s="171"/>
      <c r="CY4" s="171"/>
      <c r="CZ4" s="171"/>
      <c r="DG4" s="171"/>
      <c r="DH4" s="171"/>
      <c r="DO4" s="171"/>
      <c r="DP4" s="171"/>
      <c r="DW4" s="171"/>
      <c r="DX4" s="171"/>
      <c r="EE4" s="171"/>
      <c r="EF4" s="171"/>
      <c r="EM4" s="171"/>
      <c r="EN4" s="171"/>
      <c r="EU4" s="171"/>
      <c r="EV4" s="171"/>
      <c r="FC4" s="171"/>
      <c r="FD4" s="171"/>
      <c r="FK4" s="171"/>
      <c r="FL4" s="171"/>
      <c r="FS4" s="171"/>
      <c r="FT4" s="171"/>
      <c r="GA4" s="171"/>
      <c r="GB4" s="171"/>
      <c r="GI4" s="171"/>
      <c r="GJ4" s="171"/>
    </row>
    <row r="5" spans="1:192" ht="16.5" customHeight="1" x14ac:dyDescent="0.3">
      <c r="B5" s="341" t="s">
        <v>426</v>
      </c>
      <c r="D5" s="251" t="s">
        <v>136</v>
      </c>
      <c r="E5" s="256" t="s">
        <v>129</v>
      </c>
      <c r="F5" s="270" t="str">
        <f>IF(VLOOKUP(D5,controle_chocadeiras!$D$5:$Y$999,4,0)="","",VLOOKUP(D5,controle_chocadeiras!$D$5:$Y$999,4,0))</f>
        <v/>
      </c>
      <c r="G5" s="266"/>
      <c r="H5" s="271" t="str">
        <f>IF(VLOOKUP(D5,controle_chocadeiras!$D$5:$Y$999,3,0)="","",VLOOKUP(D5,controle_chocadeiras!$D$5:$Y$999,3,0))</f>
        <v/>
      </c>
      <c r="I5" s="258">
        <f>VLOOKUP(D5,controle_chocadeiras!$D$5:$Y$999,22,0)</f>
        <v>0</v>
      </c>
    </row>
    <row r="6" spans="1:192" ht="16.5" customHeight="1" x14ac:dyDescent="0.3">
      <c r="B6" s="342" t="s">
        <v>427</v>
      </c>
      <c r="D6" s="252" t="s">
        <v>137</v>
      </c>
      <c r="E6" s="243" t="s">
        <v>130</v>
      </c>
      <c r="F6" s="272"/>
      <c r="G6" s="249" t="str">
        <f>IFERROR(I6/I5,"")</f>
        <v/>
      </c>
      <c r="H6" s="273"/>
      <c r="I6" s="254">
        <f>VLOOKUP(D6,controle_chocadeiras!$D$5:$Y$999,22,0)</f>
        <v>0</v>
      </c>
    </row>
    <row r="7" spans="1:192" ht="16.5" customHeight="1" x14ac:dyDescent="0.3">
      <c r="A7" s="54"/>
      <c r="B7" s="343" t="s">
        <v>428</v>
      </c>
      <c r="C7" s="84"/>
      <c r="D7" s="252" t="s">
        <v>138</v>
      </c>
      <c r="E7" s="243" t="s">
        <v>131</v>
      </c>
      <c r="F7" s="272"/>
      <c r="G7" s="249" t="str">
        <f>IFERROR(I7/I5,"")</f>
        <v/>
      </c>
      <c r="H7" s="273"/>
      <c r="I7" s="254">
        <f>VLOOKUP(D7,controle_chocadeiras!$D$5:$Y$999,22,0)</f>
        <v>0</v>
      </c>
    </row>
    <row r="8" spans="1:192" ht="16.5" customHeight="1" thickBot="1" x14ac:dyDescent="0.3">
      <c r="A8" s="46"/>
      <c r="B8" s="342" t="s">
        <v>429</v>
      </c>
      <c r="C8" s="56"/>
      <c r="D8" s="253" t="s">
        <v>139</v>
      </c>
      <c r="E8" s="245" t="s">
        <v>132</v>
      </c>
      <c r="F8" s="261" t="str">
        <f>IF(VLOOKUP(D8,controle_chocadeiras!$D$5:$Y$999,4,0)="","",VLOOKUP(D8,controle_chocadeiras!$D$5:$Y$999,4,0))</f>
        <v/>
      </c>
      <c r="G8" s="260" t="str">
        <f>IFERROR(I8/I5,"")</f>
        <v/>
      </c>
      <c r="H8" s="242"/>
      <c r="I8" s="255">
        <f>I5-(I6+I7)</f>
        <v>0</v>
      </c>
    </row>
    <row r="9" spans="1:192" ht="16.5" customHeight="1" x14ac:dyDescent="0.25">
      <c r="A9" s="120"/>
      <c r="B9" s="343" t="s">
        <v>434</v>
      </c>
      <c r="C9" s="57"/>
      <c r="D9" s="251" t="s">
        <v>140</v>
      </c>
      <c r="E9" s="243" t="s">
        <v>129</v>
      </c>
      <c r="F9" s="272" t="str">
        <f>IF(VLOOKUP(D9,controle_chocadeiras!$D$5:$Y$999,4,0)="","",VLOOKUP(D9,controle_chocadeiras!$D$5:$Y$999,4,0))</f>
        <v/>
      </c>
      <c r="G9" s="249"/>
      <c r="H9" s="273" t="str">
        <f>IF(VLOOKUP(D9,controle_chocadeiras!$D$5:$Y$999,3,0)="","",VLOOKUP(D9,controle_chocadeiras!$D$5:$Y$999,3,0))</f>
        <v/>
      </c>
      <c r="I9" s="254">
        <f>VLOOKUP(D9,controle_chocadeiras!$D$5:$Y$999,22,0)</f>
        <v>0</v>
      </c>
    </row>
    <row r="10" spans="1:192" ht="16.5" customHeight="1" x14ac:dyDescent="0.25">
      <c r="A10" s="45"/>
      <c r="B10" s="342" t="s">
        <v>430</v>
      </c>
      <c r="C10" s="57"/>
      <c r="D10" s="252" t="s">
        <v>141</v>
      </c>
      <c r="E10" s="243" t="s">
        <v>130</v>
      </c>
      <c r="F10" s="272"/>
      <c r="G10" s="249" t="str">
        <f>IFERROR(I10/I9,"")</f>
        <v/>
      </c>
      <c r="H10" s="273"/>
      <c r="I10" s="254">
        <f>VLOOKUP(D10,controle_chocadeiras!$D$5:$Y$999,22,0)</f>
        <v>0</v>
      </c>
    </row>
    <row r="11" spans="1:192" ht="16.5" customHeight="1" x14ac:dyDescent="0.25">
      <c r="A11" s="45"/>
      <c r="B11" s="343" t="s">
        <v>431</v>
      </c>
      <c r="C11" s="57"/>
      <c r="D11" s="252" t="s">
        <v>142</v>
      </c>
      <c r="E11" s="243" t="s">
        <v>131</v>
      </c>
      <c r="F11" s="272"/>
      <c r="G11" s="249" t="str">
        <f>IFERROR(I11/I9,"")</f>
        <v/>
      </c>
      <c r="H11" s="273"/>
      <c r="I11" s="254">
        <f>VLOOKUP(D11,controle_chocadeiras!$D$5:$Y$999,22,0)</f>
        <v>0</v>
      </c>
    </row>
    <row r="12" spans="1:192" ht="16.5" customHeight="1" thickBot="1" x14ac:dyDescent="0.3">
      <c r="A12" s="45"/>
      <c r="B12" s="342" t="s">
        <v>432</v>
      </c>
      <c r="C12" s="57"/>
      <c r="D12" s="253" t="s">
        <v>143</v>
      </c>
      <c r="E12" s="245" t="s">
        <v>132</v>
      </c>
      <c r="F12" s="261" t="str">
        <f>IF(VLOOKUP(D12,controle_chocadeiras!$D$5:$Y$999,4,0)="","",VLOOKUP(D12,controle_chocadeiras!$D$5:$Y$999,4,0))</f>
        <v/>
      </c>
      <c r="G12" s="260" t="str">
        <f>IFERROR(I12/I9,"")</f>
        <v/>
      </c>
      <c r="H12" s="242"/>
      <c r="I12" s="255">
        <f>I9-(I10+I11)</f>
        <v>0</v>
      </c>
    </row>
    <row r="13" spans="1:192" ht="16.5" customHeight="1" x14ac:dyDescent="0.25">
      <c r="A13" s="45"/>
      <c r="B13" s="343" t="s">
        <v>433</v>
      </c>
      <c r="C13" s="57"/>
      <c r="D13" s="251" t="s">
        <v>144</v>
      </c>
      <c r="E13" s="256" t="s">
        <v>129</v>
      </c>
      <c r="F13" s="270" t="str">
        <f>IF(VLOOKUP(D13,controle_chocadeiras!$D$5:$Y$999,4,0)="","",VLOOKUP(D13,controle_chocadeiras!$D$5:$Y$999,4,0))</f>
        <v/>
      </c>
      <c r="G13" s="266"/>
      <c r="H13" s="271" t="str">
        <f>IF(VLOOKUP(D13,controle_chocadeiras!$D$5:$Y$999,3,0)="","",VLOOKUP(D13,controle_chocadeiras!$D$5:$Y$999,3,0))</f>
        <v/>
      </c>
      <c r="I13" s="258">
        <f>VLOOKUP(D13,controle_chocadeiras!$D$5:$Y$999,22,0)</f>
        <v>0</v>
      </c>
    </row>
    <row r="14" spans="1:192" ht="16.5" customHeight="1" x14ac:dyDescent="0.25">
      <c r="A14" s="45"/>
      <c r="B14" s="342" t="s">
        <v>424</v>
      </c>
      <c r="C14" s="57"/>
      <c r="D14" s="252" t="s">
        <v>145</v>
      </c>
      <c r="E14" s="243" t="s">
        <v>130</v>
      </c>
      <c r="F14" s="272"/>
      <c r="G14" s="249" t="str">
        <f>IFERROR(I14/I13,"")</f>
        <v/>
      </c>
      <c r="H14" s="273"/>
      <c r="I14" s="254">
        <f>VLOOKUP(D14,controle_chocadeiras!$D$5:$Y$999,22,0)</f>
        <v>0</v>
      </c>
    </row>
    <row r="15" spans="1:192" ht="16.5" customHeight="1" x14ac:dyDescent="0.25">
      <c r="A15" s="45"/>
      <c r="B15" s="343" t="s">
        <v>425</v>
      </c>
      <c r="C15" s="57"/>
      <c r="D15" s="252" t="s">
        <v>146</v>
      </c>
      <c r="E15" s="243" t="s">
        <v>131</v>
      </c>
      <c r="F15" s="272"/>
      <c r="G15" s="249" t="str">
        <f>IFERROR(I15/I13,"")</f>
        <v/>
      </c>
      <c r="H15" s="273"/>
      <c r="I15" s="254">
        <f>VLOOKUP(D15,controle_chocadeiras!$D$5:$Y$999,22,0)</f>
        <v>0</v>
      </c>
    </row>
    <row r="16" spans="1:192" ht="16.5" customHeight="1" thickBot="1" x14ac:dyDescent="0.3">
      <c r="A16" s="45"/>
      <c r="B16" s="344" t="s">
        <v>453</v>
      </c>
      <c r="C16" s="57"/>
      <c r="D16" s="253" t="s">
        <v>147</v>
      </c>
      <c r="E16" s="245" t="s">
        <v>132</v>
      </c>
      <c r="F16" s="261" t="str">
        <f>IF(VLOOKUP(D16,controle_chocadeiras!$D$5:$Y$999,4,0)="","",VLOOKUP(D16,controle_chocadeiras!$D$5:$Y$999,4,0))</f>
        <v/>
      </c>
      <c r="G16" s="260" t="str">
        <f>IFERROR(I16/I13,"")</f>
        <v/>
      </c>
      <c r="H16" s="242"/>
      <c r="I16" s="255">
        <f>I13-(I14+I15)</f>
        <v>0</v>
      </c>
    </row>
    <row r="17" spans="1:9" ht="16.5" customHeight="1" x14ac:dyDescent="0.3">
      <c r="A17" s="45"/>
      <c r="B17" s="152"/>
      <c r="C17" s="57"/>
      <c r="D17" s="251" t="s">
        <v>148</v>
      </c>
      <c r="E17" s="256" t="s">
        <v>129</v>
      </c>
      <c r="F17" s="270" t="str">
        <f>IF(VLOOKUP(D17,controle_chocadeiras!$D$5:$Y$999,4,0)="","",VLOOKUP(D17,controle_chocadeiras!$D$5:$Y$999,4,0))</f>
        <v/>
      </c>
      <c r="G17" s="266"/>
      <c r="H17" s="271" t="str">
        <f>IF(VLOOKUP(D17,controle_chocadeiras!$D$5:$Y$999,3,0)="","",VLOOKUP(D17,controle_chocadeiras!$D$5:$Y$999,3,0))</f>
        <v/>
      </c>
      <c r="I17" s="258">
        <f>VLOOKUP(D17,controle_chocadeiras!$D$5:$Y$999,22,0)</f>
        <v>0</v>
      </c>
    </row>
    <row r="18" spans="1:9" ht="16.5" customHeight="1" x14ac:dyDescent="0.3">
      <c r="A18" s="45"/>
      <c r="B18" s="152"/>
      <c r="C18" s="57"/>
      <c r="D18" s="252" t="s">
        <v>149</v>
      </c>
      <c r="E18" s="243" t="s">
        <v>130</v>
      </c>
      <c r="F18" s="272"/>
      <c r="G18" s="249" t="str">
        <f>IFERROR(I18/I17,"")</f>
        <v/>
      </c>
      <c r="H18" s="273"/>
      <c r="I18" s="254">
        <f>VLOOKUP(D18,controle_chocadeiras!$D$5:$Y$999,22,0)</f>
        <v>0</v>
      </c>
    </row>
    <row r="19" spans="1:9" ht="16.5" customHeight="1" x14ac:dyDescent="0.3">
      <c r="A19" s="45"/>
      <c r="B19" s="152"/>
      <c r="C19" s="57"/>
      <c r="D19" s="252" t="s">
        <v>150</v>
      </c>
      <c r="E19" s="243" t="s">
        <v>131</v>
      </c>
      <c r="F19" s="272"/>
      <c r="G19" s="249" t="str">
        <f>IFERROR(I19/I17,"")</f>
        <v/>
      </c>
      <c r="H19" s="273"/>
      <c r="I19" s="254">
        <f>VLOOKUP(D19,controle_chocadeiras!$D$5:$Y$999,22,0)</f>
        <v>0</v>
      </c>
    </row>
    <row r="20" spans="1:9" ht="16.5" customHeight="1" thickBot="1" x14ac:dyDescent="0.3">
      <c r="A20" s="45"/>
      <c r="C20" s="57"/>
      <c r="D20" s="253" t="s">
        <v>151</v>
      </c>
      <c r="E20" s="245" t="s">
        <v>132</v>
      </c>
      <c r="F20" s="261" t="str">
        <f>IF(VLOOKUP(D20,controle_chocadeiras!$D$5:$Y$999,4,0)="","",VLOOKUP(D20,controle_chocadeiras!$D$5:$Y$999,4,0))</f>
        <v/>
      </c>
      <c r="G20" s="260" t="str">
        <f>IFERROR(I20/I17,"")</f>
        <v/>
      </c>
      <c r="H20" s="242"/>
      <c r="I20" s="255">
        <f>I17-(I18+I19)</f>
        <v>0</v>
      </c>
    </row>
    <row r="21" spans="1:9" ht="16.5" customHeight="1" x14ac:dyDescent="0.25">
      <c r="A21" s="45"/>
      <c r="D21" s="251" t="s">
        <v>152</v>
      </c>
      <c r="E21" s="256" t="s">
        <v>129</v>
      </c>
      <c r="F21" s="270" t="str">
        <f>IF(VLOOKUP(D21,controle_chocadeiras!$D$5:$Y$999,4,0)="","",VLOOKUP(D21,controle_chocadeiras!$D$5:$Y$999,4,0))</f>
        <v/>
      </c>
      <c r="G21" s="266"/>
      <c r="H21" s="271" t="str">
        <f>IF(VLOOKUP(D21,controle_chocadeiras!$D$5:$Y$999,3,0)="","",VLOOKUP(D21,controle_chocadeiras!$D$5:$Y$999,3,0))</f>
        <v/>
      </c>
      <c r="I21" s="258">
        <f>VLOOKUP(D21,controle_chocadeiras!$D$5:$Y$999,22,0)</f>
        <v>0</v>
      </c>
    </row>
    <row r="22" spans="1:9" ht="16.5" customHeight="1" x14ac:dyDescent="0.25">
      <c r="A22" s="45"/>
      <c r="D22" s="252" t="s">
        <v>153</v>
      </c>
      <c r="E22" s="243" t="s">
        <v>130</v>
      </c>
      <c r="F22" s="272"/>
      <c r="G22" s="249" t="str">
        <f>IFERROR(I22/I21,"")</f>
        <v/>
      </c>
      <c r="H22" s="273"/>
      <c r="I22" s="254">
        <f>VLOOKUP(D22,controle_chocadeiras!$D$5:$Y$999,22,0)</f>
        <v>0</v>
      </c>
    </row>
    <row r="23" spans="1:9" ht="16.5" customHeight="1" x14ac:dyDescent="0.25">
      <c r="A23" s="45"/>
      <c r="D23" s="252" t="s">
        <v>154</v>
      </c>
      <c r="E23" s="243" t="s">
        <v>131</v>
      </c>
      <c r="F23" s="272"/>
      <c r="G23" s="249" t="str">
        <f>IFERROR(I23/I21,"")</f>
        <v/>
      </c>
      <c r="H23" s="273"/>
      <c r="I23" s="254">
        <f>VLOOKUP(D23,controle_chocadeiras!$D$5:$Y$999,22,0)</f>
        <v>0</v>
      </c>
    </row>
    <row r="24" spans="1:9" ht="16.5" customHeight="1" thickBot="1" x14ac:dyDescent="0.3">
      <c r="A24" s="45"/>
      <c r="D24" s="253" t="s">
        <v>155</v>
      </c>
      <c r="E24" s="245" t="s">
        <v>132</v>
      </c>
      <c r="F24" s="261" t="str">
        <f>IF(VLOOKUP(D24,controle_chocadeiras!$D$5:$Y$999,4,0)="","",VLOOKUP(D24,controle_chocadeiras!$D$5:$Y$999,4,0))</f>
        <v/>
      </c>
      <c r="G24" s="260" t="str">
        <f>IFERROR(I24/I21,"")</f>
        <v/>
      </c>
      <c r="H24" s="242"/>
      <c r="I24" s="255">
        <f>I21-(I22+I23)</f>
        <v>0</v>
      </c>
    </row>
    <row r="25" spans="1:9" ht="16.5" customHeight="1" x14ac:dyDescent="0.25">
      <c r="A25" s="45"/>
      <c r="D25" s="251" t="s">
        <v>156</v>
      </c>
      <c r="E25" s="256" t="s">
        <v>129</v>
      </c>
      <c r="F25" s="270" t="str">
        <f>IF(VLOOKUP(D25,controle_chocadeiras!$D$5:$Y$999,4,0)="","",VLOOKUP(D25,controle_chocadeiras!$D$5:$Y$999,4,0))</f>
        <v/>
      </c>
      <c r="G25" s="266"/>
      <c r="H25" s="271" t="str">
        <f>IF(VLOOKUP(D25,controle_chocadeiras!$D$5:$Y$999,3,0)="","",VLOOKUP(D25,controle_chocadeiras!$D$5:$Y$999,3,0))</f>
        <v/>
      </c>
      <c r="I25" s="258">
        <f>VLOOKUP(D25,controle_chocadeiras!$D$5:$Y$999,22,0)</f>
        <v>0</v>
      </c>
    </row>
    <row r="26" spans="1:9" ht="16.5" customHeight="1" x14ac:dyDescent="0.25">
      <c r="A26" s="45"/>
      <c r="D26" s="252" t="s">
        <v>157</v>
      </c>
      <c r="E26" s="243" t="s">
        <v>130</v>
      </c>
      <c r="F26" s="272"/>
      <c r="G26" s="249" t="str">
        <f>IFERROR(I26/I25,"")</f>
        <v/>
      </c>
      <c r="H26" s="273"/>
      <c r="I26" s="254">
        <f>VLOOKUP(D26,controle_chocadeiras!$D$5:$Y$999,22,0)</f>
        <v>0</v>
      </c>
    </row>
    <row r="27" spans="1:9" ht="16.5" customHeight="1" x14ac:dyDescent="0.25">
      <c r="A27" s="45"/>
      <c r="D27" s="252" t="s">
        <v>158</v>
      </c>
      <c r="E27" s="243" t="s">
        <v>131</v>
      </c>
      <c r="F27" s="272"/>
      <c r="G27" s="249" t="str">
        <f>IFERROR(I27/I25,"")</f>
        <v/>
      </c>
      <c r="H27" s="273"/>
      <c r="I27" s="254">
        <f>VLOOKUP(D27,controle_chocadeiras!$D$5:$Y$999,22,0)</f>
        <v>0</v>
      </c>
    </row>
    <row r="28" spans="1:9" ht="16.5" customHeight="1" thickBot="1" x14ac:dyDescent="0.3">
      <c r="A28" s="45"/>
      <c r="D28" s="253" t="s">
        <v>159</v>
      </c>
      <c r="E28" s="245" t="s">
        <v>132</v>
      </c>
      <c r="F28" s="261" t="str">
        <f>IF(VLOOKUP(D28,controle_chocadeiras!$D$5:$Y$999,4,0)="","",VLOOKUP(D28,controle_chocadeiras!$D$5:$Y$999,4,0))</f>
        <v/>
      </c>
      <c r="G28" s="260" t="str">
        <f>IFERROR(I28/I25,"")</f>
        <v/>
      </c>
      <c r="H28" s="242"/>
      <c r="I28" s="255">
        <f>I25-(I26+I27)</f>
        <v>0</v>
      </c>
    </row>
    <row r="29" spans="1:9" ht="16.5" customHeight="1" x14ac:dyDescent="0.25">
      <c r="A29" s="45"/>
      <c r="D29" s="251" t="s">
        <v>160</v>
      </c>
      <c r="E29" s="256" t="s">
        <v>129</v>
      </c>
      <c r="F29" s="270" t="str">
        <f>IF(VLOOKUP(D29,controle_chocadeiras!$D$5:$Y$999,4,0)="","",VLOOKUP(D29,controle_chocadeiras!$D$5:$Y$999,4,0))</f>
        <v/>
      </c>
      <c r="G29" s="266"/>
      <c r="H29" s="271" t="str">
        <f>IF(VLOOKUP(D29,controle_chocadeiras!$D$5:$Y$999,3,0)="","",VLOOKUP(D29,controle_chocadeiras!$D$5:$Y$999,3,0))</f>
        <v/>
      </c>
      <c r="I29" s="258">
        <f>VLOOKUP(D29,controle_chocadeiras!$D$5:$Y$999,22,0)</f>
        <v>0</v>
      </c>
    </row>
    <row r="30" spans="1:9" ht="16.5" customHeight="1" x14ac:dyDescent="0.25">
      <c r="A30" s="45"/>
      <c r="D30" s="252" t="s">
        <v>161</v>
      </c>
      <c r="E30" s="243" t="s">
        <v>130</v>
      </c>
      <c r="F30" s="272"/>
      <c r="G30" s="249" t="str">
        <f>IFERROR(I30/I29,"")</f>
        <v/>
      </c>
      <c r="H30" s="273"/>
      <c r="I30" s="254">
        <f>VLOOKUP(D30,controle_chocadeiras!$D$5:$Y$999,22,0)</f>
        <v>0</v>
      </c>
    </row>
    <row r="31" spans="1:9" ht="16.5" customHeight="1" x14ac:dyDescent="0.25">
      <c r="A31" s="45"/>
      <c r="D31" s="252" t="s">
        <v>162</v>
      </c>
      <c r="E31" s="243" t="s">
        <v>131</v>
      </c>
      <c r="F31" s="272"/>
      <c r="G31" s="249" t="str">
        <f>IFERROR(I31/I29,"")</f>
        <v/>
      </c>
      <c r="H31" s="273"/>
      <c r="I31" s="254">
        <f>VLOOKUP(D31,controle_chocadeiras!$D$5:$Y$999,22,0)</f>
        <v>0</v>
      </c>
    </row>
    <row r="32" spans="1:9" ht="16.5" customHeight="1" thickBot="1" x14ac:dyDescent="0.3">
      <c r="A32" s="45"/>
      <c r="D32" s="253" t="s">
        <v>163</v>
      </c>
      <c r="E32" s="245" t="s">
        <v>132</v>
      </c>
      <c r="F32" s="261" t="str">
        <f>IF(VLOOKUP(D32,controle_chocadeiras!$D$5:$Y$999,4,0)="","",VLOOKUP(D32,controle_chocadeiras!$D$5:$Y$999,4,0))</f>
        <v/>
      </c>
      <c r="G32" s="260" t="str">
        <f>IFERROR(I32/I29,"")</f>
        <v/>
      </c>
      <c r="H32" s="242"/>
      <c r="I32" s="255">
        <f>I29-(I30+I31)</f>
        <v>0</v>
      </c>
    </row>
    <row r="33" spans="1:9" ht="16.5" customHeight="1" x14ac:dyDescent="0.25">
      <c r="A33" s="45"/>
      <c r="D33" s="251" t="s">
        <v>164</v>
      </c>
      <c r="E33" s="256" t="s">
        <v>129</v>
      </c>
      <c r="F33" s="270" t="str">
        <f>IF(VLOOKUP(D33,controle_chocadeiras!$D$5:$Y$999,4,0)="","",VLOOKUP(D33,controle_chocadeiras!$D$5:$Y$999,4,0))</f>
        <v/>
      </c>
      <c r="G33" s="266"/>
      <c r="H33" s="271" t="str">
        <f>IF(VLOOKUP(D33,controle_chocadeiras!$D$5:$Y$999,3,0)="","",VLOOKUP(D33,controle_chocadeiras!$D$5:$Y$999,3,0))</f>
        <v/>
      </c>
      <c r="I33" s="258">
        <f>VLOOKUP(D33,controle_chocadeiras!$D$5:$Y$999,22,0)</f>
        <v>0</v>
      </c>
    </row>
    <row r="34" spans="1:9" ht="16.5" customHeight="1" x14ac:dyDescent="0.25">
      <c r="A34" s="45"/>
      <c r="D34" s="252" t="s">
        <v>165</v>
      </c>
      <c r="E34" s="243" t="s">
        <v>130</v>
      </c>
      <c r="F34" s="272"/>
      <c r="G34" s="249" t="str">
        <f>IFERROR(I34/I33,"")</f>
        <v/>
      </c>
      <c r="H34" s="273"/>
      <c r="I34" s="254">
        <f>VLOOKUP(D34,controle_chocadeiras!$D$5:$Y$999,22,0)</f>
        <v>0</v>
      </c>
    </row>
    <row r="35" spans="1:9" ht="16.5" customHeight="1" x14ac:dyDescent="0.25">
      <c r="A35" s="45"/>
      <c r="D35" s="252" t="s">
        <v>166</v>
      </c>
      <c r="E35" s="243" t="s">
        <v>131</v>
      </c>
      <c r="F35" s="272"/>
      <c r="G35" s="249" t="str">
        <f>IFERROR(I35/I33,"")</f>
        <v/>
      </c>
      <c r="H35" s="273"/>
      <c r="I35" s="254">
        <f>VLOOKUP(D35,controle_chocadeiras!$D$5:$Y$999,22,0)</f>
        <v>0</v>
      </c>
    </row>
    <row r="36" spans="1:9" ht="16.5" customHeight="1" thickBot="1" x14ac:dyDescent="0.3">
      <c r="A36" s="45"/>
      <c r="D36" s="253" t="s">
        <v>167</v>
      </c>
      <c r="E36" s="245" t="s">
        <v>132</v>
      </c>
      <c r="F36" s="261" t="str">
        <f>IF(VLOOKUP(D36,controle_chocadeiras!$D$5:$Y$999,4,0)="","",VLOOKUP(D36,controle_chocadeiras!$D$5:$Y$999,4,0))</f>
        <v/>
      </c>
      <c r="G36" s="260" t="str">
        <f>IFERROR(I36/I33,"")</f>
        <v/>
      </c>
      <c r="H36" s="242"/>
      <c r="I36" s="255">
        <f>I33-(I34+I35)</f>
        <v>0</v>
      </c>
    </row>
    <row r="37" spans="1:9" ht="16.5" customHeight="1" x14ac:dyDescent="0.25">
      <c r="A37" s="45"/>
      <c r="D37" s="251" t="s">
        <v>168</v>
      </c>
      <c r="E37" s="256" t="s">
        <v>129</v>
      </c>
      <c r="F37" s="270" t="str">
        <f>IF(VLOOKUP(D37,controle_chocadeiras!$D$5:$Y$999,4,0)="","",VLOOKUP(D37,controle_chocadeiras!$D$5:$Y$999,4,0))</f>
        <v/>
      </c>
      <c r="G37" s="266"/>
      <c r="H37" s="271" t="str">
        <f>IF(VLOOKUP(D37,controle_chocadeiras!$D$5:$Y$999,3,0)="","",VLOOKUP(D37,controle_chocadeiras!$D$5:$Y$999,3,0))</f>
        <v/>
      </c>
      <c r="I37" s="258">
        <f>VLOOKUP(D37,controle_chocadeiras!$D$5:$Y$999,22,0)</f>
        <v>0</v>
      </c>
    </row>
    <row r="38" spans="1:9" ht="16.5" customHeight="1" x14ac:dyDescent="0.25">
      <c r="A38" s="45"/>
      <c r="D38" s="252" t="s">
        <v>169</v>
      </c>
      <c r="E38" s="243" t="s">
        <v>130</v>
      </c>
      <c r="F38" s="272"/>
      <c r="G38" s="249" t="str">
        <f>IFERROR(I38/I37,"")</f>
        <v/>
      </c>
      <c r="H38" s="273"/>
      <c r="I38" s="254">
        <f>VLOOKUP(D38,controle_chocadeiras!$D$5:$Y$999,22,0)</f>
        <v>0</v>
      </c>
    </row>
    <row r="39" spans="1:9" ht="16.5" customHeight="1" x14ac:dyDescent="0.25">
      <c r="A39" s="45"/>
      <c r="D39" s="252" t="s">
        <v>170</v>
      </c>
      <c r="E39" s="243" t="s">
        <v>131</v>
      </c>
      <c r="F39" s="272"/>
      <c r="G39" s="249" t="str">
        <f>IFERROR(I39/I37,"")</f>
        <v/>
      </c>
      <c r="H39" s="273"/>
      <c r="I39" s="254">
        <f>VLOOKUP(D39,controle_chocadeiras!$D$5:$Y$999,22,0)</f>
        <v>0</v>
      </c>
    </row>
    <row r="40" spans="1:9" ht="16.5" customHeight="1" thickBot="1" x14ac:dyDescent="0.3">
      <c r="A40" s="45"/>
      <c r="D40" s="253" t="s">
        <v>171</v>
      </c>
      <c r="E40" s="245" t="s">
        <v>132</v>
      </c>
      <c r="F40" s="261" t="str">
        <f>IF(VLOOKUP(D40,controle_chocadeiras!$D$5:$Y$999,4,0)="","",VLOOKUP(D40,controle_chocadeiras!$D$5:$Y$999,4,0))</f>
        <v/>
      </c>
      <c r="G40" s="260" t="str">
        <f>IFERROR(I40/I37,"")</f>
        <v/>
      </c>
      <c r="H40" s="242"/>
      <c r="I40" s="255">
        <f>I37-(I38+I39)</f>
        <v>0</v>
      </c>
    </row>
    <row r="41" spans="1:9" ht="16.5" customHeight="1" x14ac:dyDescent="0.25">
      <c r="A41" s="45"/>
      <c r="D41" s="251" t="s">
        <v>172</v>
      </c>
      <c r="E41" s="256" t="s">
        <v>129</v>
      </c>
      <c r="F41" s="270" t="str">
        <f>IF(VLOOKUP(D41,controle_chocadeiras!$D$5:$Y$999,4,0)="","",VLOOKUP(D41,controle_chocadeiras!$D$5:$Y$999,4,0))</f>
        <v/>
      </c>
      <c r="G41" s="266"/>
      <c r="H41" s="271" t="str">
        <f>IF(VLOOKUP(D41,controle_chocadeiras!$D$5:$Y$999,3,0)="","",VLOOKUP(D41,controle_chocadeiras!$D$5:$Y$999,3,0))</f>
        <v/>
      </c>
      <c r="I41" s="258">
        <f>VLOOKUP(D41,controle_chocadeiras!$D$5:$Y$999,22,0)</f>
        <v>0</v>
      </c>
    </row>
    <row r="42" spans="1:9" ht="16.5" customHeight="1" x14ac:dyDescent="0.25">
      <c r="A42" s="45"/>
      <c r="D42" s="252" t="s">
        <v>173</v>
      </c>
      <c r="E42" s="243" t="s">
        <v>130</v>
      </c>
      <c r="F42" s="272"/>
      <c r="G42" s="249" t="str">
        <f>IFERROR(I42/I41,"")</f>
        <v/>
      </c>
      <c r="H42" s="273"/>
      <c r="I42" s="254">
        <f>VLOOKUP(D42,controle_chocadeiras!$D$5:$Y$999,22,0)</f>
        <v>0</v>
      </c>
    </row>
    <row r="43" spans="1:9" ht="16.5" customHeight="1" x14ac:dyDescent="0.25">
      <c r="A43" s="45"/>
      <c r="D43" s="252" t="s">
        <v>174</v>
      </c>
      <c r="E43" s="243" t="s">
        <v>131</v>
      </c>
      <c r="F43" s="272"/>
      <c r="G43" s="249" t="str">
        <f>IFERROR(I43/I41,"")</f>
        <v/>
      </c>
      <c r="H43" s="273"/>
      <c r="I43" s="254">
        <f>VLOOKUP(D43,controle_chocadeiras!$D$5:$Y$999,22,0)</f>
        <v>0</v>
      </c>
    </row>
    <row r="44" spans="1:9" ht="16.5" customHeight="1" thickBot="1" x14ac:dyDescent="0.3">
      <c r="A44" s="45"/>
      <c r="D44" s="253" t="s">
        <v>175</v>
      </c>
      <c r="E44" s="245" t="s">
        <v>132</v>
      </c>
      <c r="F44" s="261" t="str">
        <f>IF(VLOOKUP(D44,controle_chocadeiras!$D$5:$Y$999,4,0)="","",VLOOKUP(D44,controle_chocadeiras!$D$5:$Y$999,4,0))</f>
        <v/>
      </c>
      <c r="G44" s="260" t="str">
        <f>IFERROR(I44/I41,"")</f>
        <v/>
      </c>
      <c r="H44" s="242"/>
      <c r="I44" s="255">
        <f>I41-(I42+I43)</f>
        <v>0</v>
      </c>
    </row>
    <row r="45" spans="1:9" ht="16.5" customHeight="1" x14ac:dyDescent="0.25">
      <c r="A45" s="45"/>
      <c r="D45" s="251" t="s">
        <v>176</v>
      </c>
      <c r="E45" s="256" t="s">
        <v>129</v>
      </c>
      <c r="F45" s="270" t="str">
        <f>IF(VLOOKUP(D45,controle_chocadeiras!$D$5:$Y$999,4,0)="","",VLOOKUP(D45,controle_chocadeiras!$D$5:$Y$999,4,0))</f>
        <v/>
      </c>
      <c r="G45" s="266"/>
      <c r="H45" s="271" t="str">
        <f>IF(VLOOKUP(D45,controle_chocadeiras!$D$5:$Y$999,3,0)="","",VLOOKUP(D45,controle_chocadeiras!$D$5:$Y$999,3,0))</f>
        <v/>
      </c>
      <c r="I45" s="258">
        <f>VLOOKUP(D45,controle_chocadeiras!$D$5:$Y$999,22,0)</f>
        <v>0</v>
      </c>
    </row>
    <row r="46" spans="1:9" ht="16.5" customHeight="1" x14ac:dyDescent="0.25">
      <c r="A46" s="45"/>
      <c r="D46" s="252" t="s">
        <v>177</v>
      </c>
      <c r="E46" s="243" t="s">
        <v>130</v>
      </c>
      <c r="F46" s="272"/>
      <c r="G46" s="249" t="str">
        <f>IFERROR(I46/I45,"")</f>
        <v/>
      </c>
      <c r="H46" s="273"/>
      <c r="I46" s="254">
        <f>VLOOKUP(D46,controle_chocadeiras!$D$5:$Y$999,22,0)</f>
        <v>0</v>
      </c>
    </row>
    <row r="47" spans="1:9" ht="16.5" customHeight="1" x14ac:dyDescent="0.25">
      <c r="A47" s="45"/>
      <c r="D47" s="252" t="s">
        <v>178</v>
      </c>
      <c r="E47" s="243" t="s">
        <v>131</v>
      </c>
      <c r="F47" s="272"/>
      <c r="G47" s="249" t="str">
        <f>IFERROR(I47/I45,"")</f>
        <v/>
      </c>
      <c r="H47" s="273"/>
      <c r="I47" s="254">
        <f>VLOOKUP(D47,controle_chocadeiras!$D$5:$Y$999,22,0)</f>
        <v>0</v>
      </c>
    </row>
    <row r="48" spans="1:9" ht="16.5" customHeight="1" thickBot="1" x14ac:dyDescent="0.3">
      <c r="A48" s="45"/>
      <c r="D48" s="253" t="s">
        <v>179</v>
      </c>
      <c r="E48" s="245" t="s">
        <v>132</v>
      </c>
      <c r="F48" s="261" t="str">
        <f>IF(VLOOKUP(D48,controle_chocadeiras!$D$5:$Y$999,4,0)="","",VLOOKUP(D48,controle_chocadeiras!$D$5:$Y$999,4,0))</f>
        <v/>
      </c>
      <c r="G48" s="260" t="str">
        <f>IFERROR(I48/I45,"")</f>
        <v/>
      </c>
      <c r="H48" s="242"/>
      <c r="I48" s="255">
        <f>I45-(I46+I47)</f>
        <v>0</v>
      </c>
    </row>
    <row r="49" spans="1:9" ht="16.5" customHeight="1" x14ac:dyDescent="0.25">
      <c r="A49" s="45"/>
      <c r="D49" s="251" t="s">
        <v>180</v>
      </c>
      <c r="E49" s="256" t="s">
        <v>129</v>
      </c>
      <c r="F49" s="270" t="str">
        <f>IF(VLOOKUP(D49,controle_chocadeiras!$D$5:$Y$999,4,0)="","",VLOOKUP(D49,controle_chocadeiras!$D$5:$Y$999,4,0))</f>
        <v/>
      </c>
      <c r="G49" s="266"/>
      <c r="H49" s="271" t="str">
        <f>IF(VLOOKUP(D49,controle_chocadeiras!$D$5:$Y$999,3,0)="","",VLOOKUP(D49,controle_chocadeiras!$D$5:$Y$999,3,0))</f>
        <v/>
      </c>
      <c r="I49" s="258">
        <f>VLOOKUP(D49,controle_chocadeiras!$D$5:$Y$999,22,0)</f>
        <v>0</v>
      </c>
    </row>
    <row r="50" spans="1:9" ht="16.5" customHeight="1" x14ac:dyDescent="0.25">
      <c r="A50" s="45"/>
      <c r="D50" s="252" t="s">
        <v>181</v>
      </c>
      <c r="E50" s="243" t="s">
        <v>130</v>
      </c>
      <c r="F50" s="272"/>
      <c r="G50" s="249" t="str">
        <f>IFERROR(I50/I49,"")</f>
        <v/>
      </c>
      <c r="H50" s="273"/>
      <c r="I50" s="254">
        <f>VLOOKUP(D50,controle_chocadeiras!$D$5:$Y$999,22,0)</f>
        <v>0</v>
      </c>
    </row>
    <row r="51" spans="1:9" ht="16.5" customHeight="1" x14ac:dyDescent="0.25">
      <c r="A51" s="45"/>
      <c r="D51" s="252" t="s">
        <v>182</v>
      </c>
      <c r="E51" s="243" t="s">
        <v>131</v>
      </c>
      <c r="F51" s="272"/>
      <c r="G51" s="249" t="str">
        <f>IFERROR(I51/I49,"")</f>
        <v/>
      </c>
      <c r="H51" s="273"/>
      <c r="I51" s="254">
        <f>VLOOKUP(D51,controle_chocadeiras!$D$5:$Y$999,22,0)</f>
        <v>0</v>
      </c>
    </row>
    <row r="52" spans="1:9" ht="16.5" customHeight="1" thickBot="1" x14ac:dyDescent="0.3">
      <c r="A52" s="45"/>
      <c r="D52" s="253" t="s">
        <v>183</v>
      </c>
      <c r="E52" s="245" t="s">
        <v>132</v>
      </c>
      <c r="F52" s="261" t="str">
        <f>IF(VLOOKUP(D52,controle_chocadeiras!$D$5:$Y$999,4,0)="","",VLOOKUP(D52,controle_chocadeiras!$D$5:$Y$999,4,0))</f>
        <v/>
      </c>
      <c r="G52" s="260" t="str">
        <f>IFERROR(I52/I49,"")</f>
        <v/>
      </c>
      <c r="H52" s="242"/>
      <c r="I52" s="255">
        <f>I49-(I50+I51)</f>
        <v>0</v>
      </c>
    </row>
    <row r="53" spans="1:9" ht="16.5" customHeight="1" x14ac:dyDescent="0.25">
      <c r="A53" s="45"/>
      <c r="D53" s="251" t="s">
        <v>184</v>
      </c>
      <c r="E53" s="256" t="s">
        <v>129</v>
      </c>
      <c r="F53" s="270" t="str">
        <f>IF(VLOOKUP(D53,controle_chocadeiras!$D$5:$Y$999,4,0)="","",VLOOKUP(D53,controle_chocadeiras!$D$5:$Y$999,4,0))</f>
        <v/>
      </c>
      <c r="G53" s="266"/>
      <c r="H53" s="271" t="str">
        <f>IF(VLOOKUP(D53,controle_chocadeiras!$D$5:$Y$999,3,0)="","",VLOOKUP(D53,controle_chocadeiras!$D$5:$Y$999,3,0))</f>
        <v/>
      </c>
      <c r="I53" s="258">
        <f>VLOOKUP(D53,controle_chocadeiras!$D$5:$Y$999,22,0)</f>
        <v>0</v>
      </c>
    </row>
    <row r="54" spans="1:9" ht="16.5" customHeight="1" x14ac:dyDescent="0.25">
      <c r="A54" s="45"/>
      <c r="D54" s="252" t="s">
        <v>185</v>
      </c>
      <c r="E54" s="243" t="s">
        <v>130</v>
      </c>
      <c r="F54" s="272"/>
      <c r="G54" s="249" t="str">
        <f>IFERROR(I54/I53,"")</f>
        <v/>
      </c>
      <c r="H54" s="273"/>
      <c r="I54" s="254">
        <f>VLOOKUP(D54,controle_chocadeiras!$D$5:$Y$999,22,0)</f>
        <v>0</v>
      </c>
    </row>
    <row r="55" spans="1:9" ht="16.5" customHeight="1" x14ac:dyDescent="0.25">
      <c r="A55" s="45"/>
      <c r="D55" s="252" t="s">
        <v>186</v>
      </c>
      <c r="E55" s="243" t="s">
        <v>131</v>
      </c>
      <c r="F55" s="272"/>
      <c r="G55" s="249" t="str">
        <f>IFERROR(I55/I53,"")</f>
        <v/>
      </c>
      <c r="H55" s="273"/>
      <c r="I55" s="254">
        <f>VLOOKUP(D55,controle_chocadeiras!$D$5:$Y$999,22,0)</f>
        <v>0</v>
      </c>
    </row>
    <row r="56" spans="1:9" ht="16.5" customHeight="1" thickBot="1" x14ac:dyDescent="0.3">
      <c r="A56" s="45"/>
      <c r="D56" s="253" t="s">
        <v>187</v>
      </c>
      <c r="E56" s="245" t="s">
        <v>132</v>
      </c>
      <c r="F56" s="261" t="str">
        <f>IF(VLOOKUP(D56,controle_chocadeiras!$D$5:$Y$999,4,0)="","",VLOOKUP(D56,controle_chocadeiras!$D$5:$Y$999,4,0))</f>
        <v/>
      </c>
      <c r="G56" s="260" t="str">
        <f>IFERROR(I56/I53,"")</f>
        <v/>
      </c>
      <c r="H56" s="242"/>
      <c r="I56" s="255">
        <f>I53-(I54+I55)</f>
        <v>0</v>
      </c>
    </row>
    <row r="57" spans="1:9" ht="16.5" customHeight="1" x14ac:dyDescent="0.25">
      <c r="A57" s="45"/>
      <c r="D57" s="251" t="s">
        <v>188</v>
      </c>
      <c r="E57" s="256" t="s">
        <v>129</v>
      </c>
      <c r="F57" s="270" t="str">
        <f>IF(VLOOKUP(D57,controle_chocadeiras!$D$5:$Y$999,4,0)="","",VLOOKUP(D57,controle_chocadeiras!$D$5:$Y$999,4,0))</f>
        <v/>
      </c>
      <c r="G57" s="266"/>
      <c r="H57" s="271" t="str">
        <f>IF(VLOOKUP(D57,controle_chocadeiras!$D$5:$Y$999,3,0)="","",VLOOKUP(D57,controle_chocadeiras!$D$5:$Y$999,3,0))</f>
        <v/>
      </c>
      <c r="I57" s="258">
        <f>VLOOKUP(D57,controle_chocadeiras!$D$5:$Y$999,22,0)</f>
        <v>0</v>
      </c>
    </row>
    <row r="58" spans="1:9" ht="16.5" customHeight="1" x14ac:dyDescent="0.3">
      <c r="D58" s="252" t="s">
        <v>189</v>
      </c>
      <c r="E58" s="243" t="s">
        <v>130</v>
      </c>
      <c r="F58" s="272"/>
      <c r="G58" s="249" t="str">
        <f>IFERROR(I58/I57,"")</f>
        <v/>
      </c>
      <c r="H58" s="273"/>
      <c r="I58" s="254">
        <f>VLOOKUP(D58,controle_chocadeiras!$D$5:$Y$999,22,0)</f>
        <v>0</v>
      </c>
    </row>
    <row r="59" spans="1:9" ht="16.5" customHeight="1" x14ac:dyDescent="0.3">
      <c r="D59" s="252" t="s">
        <v>190</v>
      </c>
      <c r="E59" s="243" t="s">
        <v>131</v>
      </c>
      <c r="F59" s="272"/>
      <c r="G59" s="249" t="str">
        <f>IFERROR(I59/I57,"")</f>
        <v/>
      </c>
      <c r="H59" s="273"/>
      <c r="I59" s="254">
        <f>VLOOKUP(D59,controle_chocadeiras!$D$5:$Y$999,22,0)</f>
        <v>0</v>
      </c>
    </row>
    <row r="60" spans="1:9" ht="16.5" customHeight="1" thickBot="1" x14ac:dyDescent="0.35">
      <c r="D60" s="253" t="s">
        <v>191</v>
      </c>
      <c r="E60" s="245" t="s">
        <v>132</v>
      </c>
      <c r="F60" s="261" t="str">
        <f>IF(VLOOKUP(D60,controle_chocadeiras!$D$5:$Y$999,4,0)="","",VLOOKUP(D60,controle_chocadeiras!$D$5:$Y$999,4,0))</f>
        <v/>
      </c>
      <c r="G60" s="260" t="str">
        <f>IFERROR(I60/I57,"")</f>
        <v/>
      </c>
      <c r="H60" s="242"/>
      <c r="I60" s="255">
        <f>I57-(I58+I59)</f>
        <v>0</v>
      </c>
    </row>
    <row r="61" spans="1:9" ht="16.5" customHeight="1" x14ac:dyDescent="0.3">
      <c r="D61" s="251" t="s">
        <v>192</v>
      </c>
      <c r="E61" s="256" t="s">
        <v>129</v>
      </c>
      <c r="F61" s="270" t="str">
        <f>IF(VLOOKUP(D61,controle_chocadeiras!$D$5:$Y$999,4,0)="","",VLOOKUP(D61,controle_chocadeiras!$D$5:$Y$999,4,0))</f>
        <v/>
      </c>
      <c r="G61" s="266"/>
      <c r="H61" s="271" t="str">
        <f>IF(VLOOKUP(D61,controle_chocadeiras!$D$5:$Y$999,3,0)="","",VLOOKUP(D61,controle_chocadeiras!$D$5:$Y$999,3,0))</f>
        <v/>
      </c>
      <c r="I61" s="258">
        <f>VLOOKUP(D61,controle_chocadeiras!$D$5:$Y$999,22,0)</f>
        <v>0</v>
      </c>
    </row>
    <row r="62" spans="1:9" ht="16.5" customHeight="1" x14ac:dyDescent="0.3">
      <c r="D62" s="252" t="s">
        <v>193</v>
      </c>
      <c r="E62" s="243" t="s">
        <v>130</v>
      </c>
      <c r="F62" s="272"/>
      <c r="G62" s="249" t="str">
        <f>IFERROR(I62/I61,"")</f>
        <v/>
      </c>
      <c r="H62" s="273"/>
      <c r="I62" s="254">
        <f>VLOOKUP(D62,controle_chocadeiras!$D$5:$Y$999,22,0)</f>
        <v>0</v>
      </c>
    </row>
    <row r="63" spans="1:9" ht="16.5" customHeight="1" x14ac:dyDescent="0.3">
      <c r="D63" s="252" t="s">
        <v>194</v>
      </c>
      <c r="E63" s="243" t="s">
        <v>131</v>
      </c>
      <c r="F63" s="272"/>
      <c r="G63" s="249" t="str">
        <f>IFERROR(I63/I61,"")</f>
        <v/>
      </c>
      <c r="H63" s="273"/>
      <c r="I63" s="254">
        <f>VLOOKUP(D63,controle_chocadeiras!$D$5:$Y$999,22,0)</f>
        <v>0</v>
      </c>
    </row>
    <row r="64" spans="1:9" ht="16.5" customHeight="1" thickBot="1" x14ac:dyDescent="0.35">
      <c r="D64" s="253" t="s">
        <v>195</v>
      </c>
      <c r="E64" s="245" t="s">
        <v>132</v>
      </c>
      <c r="F64" s="261" t="str">
        <f>IF(VLOOKUP(D64,controle_chocadeiras!$D$5:$Y$999,4,0)="","",VLOOKUP(D64,controle_chocadeiras!$D$5:$Y$999,4,0))</f>
        <v/>
      </c>
      <c r="G64" s="260" t="str">
        <f>IFERROR(I64/I61,"")</f>
        <v/>
      </c>
      <c r="H64" s="242"/>
      <c r="I64" s="255">
        <f>I61-(I62+I63)</f>
        <v>0</v>
      </c>
    </row>
    <row r="65" spans="4:9" ht="16.5" customHeight="1" x14ac:dyDescent="0.3">
      <c r="D65" s="251" t="s">
        <v>196</v>
      </c>
      <c r="E65" s="256" t="s">
        <v>129</v>
      </c>
      <c r="F65" s="270" t="str">
        <f>IF(VLOOKUP(D65,controle_chocadeiras!$D$5:$Y$999,4,0)="","",VLOOKUP(D65,controle_chocadeiras!$D$5:$Y$999,4,0))</f>
        <v/>
      </c>
      <c r="G65" s="266"/>
      <c r="H65" s="271" t="str">
        <f>IF(VLOOKUP(D65,controle_chocadeiras!$D$5:$Y$999,3,0)="","",VLOOKUP(D65,controle_chocadeiras!$D$5:$Y$999,3,0))</f>
        <v/>
      </c>
      <c r="I65" s="258">
        <f>VLOOKUP(D65,controle_chocadeiras!$D$5:$Y$999,22,0)</f>
        <v>0</v>
      </c>
    </row>
    <row r="66" spans="4:9" ht="16.5" customHeight="1" x14ac:dyDescent="0.3">
      <c r="D66" s="252" t="s">
        <v>197</v>
      </c>
      <c r="E66" s="243" t="s">
        <v>130</v>
      </c>
      <c r="F66" s="272"/>
      <c r="G66" s="249" t="str">
        <f>IFERROR(I66/I65,"")</f>
        <v/>
      </c>
      <c r="H66" s="273"/>
      <c r="I66" s="254">
        <f>VLOOKUP(D66,controle_chocadeiras!$D$5:$Y$999,22,0)</f>
        <v>0</v>
      </c>
    </row>
    <row r="67" spans="4:9" ht="16.5" customHeight="1" x14ac:dyDescent="0.3">
      <c r="D67" s="252" t="s">
        <v>198</v>
      </c>
      <c r="E67" s="243" t="s">
        <v>131</v>
      </c>
      <c r="F67" s="272"/>
      <c r="G67" s="249" t="str">
        <f>IFERROR(I67/I65,"")</f>
        <v/>
      </c>
      <c r="H67" s="273"/>
      <c r="I67" s="254">
        <f>VLOOKUP(D67,controle_chocadeiras!$D$5:$Y$999,22,0)</f>
        <v>0</v>
      </c>
    </row>
    <row r="68" spans="4:9" ht="16.5" customHeight="1" thickBot="1" x14ac:dyDescent="0.35">
      <c r="D68" s="253" t="s">
        <v>199</v>
      </c>
      <c r="E68" s="245" t="s">
        <v>132</v>
      </c>
      <c r="F68" s="261" t="str">
        <f>IF(VLOOKUP(D68,controle_chocadeiras!$D$5:$Y$999,4,0)="","",VLOOKUP(D68,controle_chocadeiras!$D$5:$Y$999,4,0))</f>
        <v/>
      </c>
      <c r="G68" s="260" t="str">
        <f>IFERROR(I68/I65,"")</f>
        <v/>
      </c>
      <c r="H68" s="242"/>
      <c r="I68" s="255">
        <f>I65-(I66+I67)</f>
        <v>0</v>
      </c>
    </row>
    <row r="69" spans="4:9" ht="16.5" customHeight="1" x14ac:dyDescent="0.3">
      <c r="D69" s="251" t="s">
        <v>200</v>
      </c>
      <c r="E69" s="256" t="s">
        <v>129</v>
      </c>
      <c r="F69" s="270" t="str">
        <f>IF(VLOOKUP(D69,controle_chocadeiras!$D$5:$Y$999,4,0)="","",VLOOKUP(D69,controle_chocadeiras!$D$5:$Y$999,4,0))</f>
        <v/>
      </c>
      <c r="G69" s="266"/>
      <c r="H69" s="271" t="str">
        <f>IF(VLOOKUP(D69,controle_chocadeiras!$D$5:$Y$999,3,0)="","",VLOOKUP(D69,controle_chocadeiras!$D$5:$Y$999,3,0))</f>
        <v/>
      </c>
      <c r="I69" s="258">
        <f>VLOOKUP(D69,controle_chocadeiras!$D$5:$Y$999,22,0)</f>
        <v>0</v>
      </c>
    </row>
    <row r="70" spans="4:9" ht="16.5" customHeight="1" x14ac:dyDescent="0.3">
      <c r="D70" s="252" t="s">
        <v>201</v>
      </c>
      <c r="E70" s="243" t="s">
        <v>130</v>
      </c>
      <c r="F70" s="272"/>
      <c r="G70" s="249" t="str">
        <f>IFERROR(I70/I69,"")</f>
        <v/>
      </c>
      <c r="H70" s="273"/>
      <c r="I70" s="254">
        <f>VLOOKUP(D70,controle_chocadeiras!$D$5:$Y$999,22,0)</f>
        <v>0</v>
      </c>
    </row>
    <row r="71" spans="4:9" ht="16.5" customHeight="1" x14ac:dyDescent="0.3">
      <c r="D71" s="252" t="s">
        <v>202</v>
      </c>
      <c r="E71" s="243" t="s">
        <v>131</v>
      </c>
      <c r="F71" s="272"/>
      <c r="G71" s="249" t="str">
        <f>IFERROR(I71/I69,"")</f>
        <v/>
      </c>
      <c r="H71" s="273"/>
      <c r="I71" s="254">
        <f>VLOOKUP(D71,controle_chocadeiras!$D$5:$Y$999,22,0)</f>
        <v>0</v>
      </c>
    </row>
    <row r="72" spans="4:9" ht="16.5" customHeight="1" thickBot="1" x14ac:dyDescent="0.35">
      <c r="D72" s="253" t="s">
        <v>203</v>
      </c>
      <c r="E72" s="245" t="s">
        <v>132</v>
      </c>
      <c r="F72" s="261" t="str">
        <f>IF(VLOOKUP(D72,controle_chocadeiras!$D$5:$Y$999,4,0)="","",VLOOKUP(D72,controle_chocadeiras!$D$5:$Y$999,4,0))</f>
        <v/>
      </c>
      <c r="G72" s="260" t="str">
        <f>IFERROR(I72/I69,"")</f>
        <v/>
      </c>
      <c r="H72" s="242"/>
      <c r="I72" s="255">
        <f>I69-(I70+I71)</f>
        <v>0</v>
      </c>
    </row>
    <row r="73" spans="4:9" ht="16.5" customHeight="1" thickBot="1" x14ac:dyDescent="0.35">
      <c r="D73" s="251" t="s">
        <v>275</v>
      </c>
      <c r="E73" s="256" t="s">
        <v>129</v>
      </c>
      <c r="F73" s="270" t="str">
        <f>IF(VLOOKUP(D74,controle_chocadeiras!$D$5:$Y$999,4,0)="","",VLOOKUP(D74,controle_chocadeiras!$D$5:$Y$999,4,0))</f>
        <v/>
      </c>
      <c r="G73" s="266"/>
      <c r="H73" s="271" t="str">
        <f>IF(VLOOKUP(D74,controle_chocadeiras!$D$5:$Y$999,3,0)="","",VLOOKUP(D74,controle_chocadeiras!$D$5:$Y$999,3,0))</f>
        <v/>
      </c>
      <c r="I73" s="258">
        <f>VLOOKUP(D74,controle_chocadeiras!$D$5:$Y$999,22,0)</f>
        <v>0</v>
      </c>
    </row>
    <row r="74" spans="4:9" ht="16.5" customHeight="1" thickBot="1" x14ac:dyDescent="0.35">
      <c r="D74" s="251" t="s">
        <v>276</v>
      </c>
      <c r="E74" s="243" t="s">
        <v>130</v>
      </c>
      <c r="F74" s="272"/>
      <c r="G74" s="249" t="str">
        <f>IFERROR(I74/I73,"")</f>
        <v/>
      </c>
      <c r="H74" s="273"/>
      <c r="I74" s="254">
        <f>VLOOKUP(D75,controle_chocadeiras!$D$5:$Y$999,22,0)</f>
        <v>0</v>
      </c>
    </row>
    <row r="75" spans="4:9" ht="16.5" customHeight="1" thickBot="1" x14ac:dyDescent="0.35">
      <c r="D75" s="251" t="s">
        <v>277</v>
      </c>
      <c r="E75" s="243" t="s">
        <v>131</v>
      </c>
      <c r="F75" s="272"/>
      <c r="G75" s="249" t="str">
        <f>IFERROR(I75/I73,"")</f>
        <v/>
      </c>
      <c r="H75" s="273"/>
      <c r="I75" s="254">
        <f>VLOOKUP(D76,controle_chocadeiras!$D$5:$Y$999,22,0)</f>
        <v>0</v>
      </c>
    </row>
    <row r="76" spans="4:9" ht="16.5" customHeight="1" thickBot="1" x14ac:dyDescent="0.35">
      <c r="D76" s="251" t="s">
        <v>278</v>
      </c>
      <c r="E76" s="245" t="s">
        <v>132</v>
      </c>
      <c r="F76" s="261" t="str">
        <f>IF(VLOOKUP(D77,controle_chocadeiras!$D$5:$Y$999,4,0)="","",VLOOKUP(D77,controle_chocadeiras!$D$5:$Y$999,4,0))</f>
        <v/>
      </c>
      <c r="G76" s="260" t="str">
        <f>IFERROR(I76/I73,"")</f>
        <v/>
      </c>
      <c r="H76" s="242"/>
      <c r="I76" s="255">
        <f>I73-(I74+I75)</f>
        <v>0</v>
      </c>
    </row>
    <row r="77" spans="4:9" ht="16.5" customHeight="1" thickBot="1" x14ac:dyDescent="0.35">
      <c r="D77" s="251" t="s">
        <v>279</v>
      </c>
      <c r="E77" s="256" t="s">
        <v>129</v>
      </c>
      <c r="F77" s="270" t="str">
        <f>IF(VLOOKUP(D78,controle_chocadeiras!$D$5:$Y$999,4,0)="","",VLOOKUP(D78,controle_chocadeiras!$D$5:$Y$999,4,0))</f>
        <v/>
      </c>
      <c r="G77" s="266"/>
      <c r="H77" s="271" t="str">
        <f>IF(VLOOKUP(D78,controle_chocadeiras!$D$5:$Y$999,3,0)="","",VLOOKUP(D78,controle_chocadeiras!$D$5:$Y$999,3,0))</f>
        <v/>
      </c>
      <c r="I77" s="258">
        <f>VLOOKUP(D78,controle_chocadeiras!$D$5:$Y$999,22,0)</f>
        <v>0</v>
      </c>
    </row>
    <row r="78" spans="4:9" ht="16.5" customHeight="1" thickBot="1" x14ac:dyDescent="0.35">
      <c r="D78" s="251" t="s">
        <v>280</v>
      </c>
      <c r="E78" s="243" t="s">
        <v>130</v>
      </c>
      <c r="F78" s="272"/>
      <c r="G78" s="249" t="str">
        <f>IFERROR(I78/I77,"")</f>
        <v/>
      </c>
      <c r="H78" s="273"/>
      <c r="I78" s="254">
        <f>VLOOKUP(D79,controle_chocadeiras!$D$5:$Y$999,22,0)</f>
        <v>0</v>
      </c>
    </row>
    <row r="79" spans="4:9" ht="16.5" customHeight="1" thickBot="1" x14ac:dyDescent="0.35">
      <c r="D79" s="251" t="s">
        <v>281</v>
      </c>
      <c r="E79" s="243" t="s">
        <v>131</v>
      </c>
      <c r="F79" s="272"/>
      <c r="G79" s="249" t="str">
        <f>IFERROR(I79/I77,"")</f>
        <v/>
      </c>
      <c r="H79" s="273"/>
      <c r="I79" s="254">
        <f>VLOOKUP(D80,controle_chocadeiras!$D$5:$Y$999,22,0)</f>
        <v>0</v>
      </c>
    </row>
    <row r="80" spans="4:9" ht="16.5" customHeight="1" thickBot="1" x14ac:dyDescent="0.35">
      <c r="D80" s="251" t="s">
        <v>282</v>
      </c>
      <c r="E80" s="245" t="s">
        <v>132</v>
      </c>
      <c r="F80" s="261" t="str">
        <f>IF(VLOOKUP(D81,controle_chocadeiras!$D$5:$Y$999,4,0)="","",VLOOKUP(D81,controle_chocadeiras!$D$5:$Y$999,4,0))</f>
        <v/>
      </c>
      <c r="G80" s="260" t="str">
        <f>IFERROR(I80/I77,"")</f>
        <v/>
      </c>
      <c r="H80" s="242"/>
      <c r="I80" s="255">
        <f>I77-(I78+I79)</f>
        <v>0</v>
      </c>
    </row>
    <row r="81" spans="4:9" ht="16.5" customHeight="1" thickBot="1" x14ac:dyDescent="0.35">
      <c r="D81" s="251" t="s">
        <v>283</v>
      </c>
      <c r="E81" s="243" t="s">
        <v>129</v>
      </c>
      <c r="F81" s="272" t="str">
        <f>IF(VLOOKUP(D81,controle_chocadeiras!$D$5:$Y$999,4,0)="","",VLOOKUP(D81,controle_chocadeiras!$D$5:$Y$999,4,0))</f>
        <v/>
      </c>
      <c r="G81" s="249"/>
      <c r="H81" s="273" t="str">
        <f>IF(VLOOKUP(D81,controle_chocadeiras!$D$5:$Y$999,3,0)="","",VLOOKUP(D81,controle_chocadeiras!$D$5:$Y$999,3,0))</f>
        <v/>
      </c>
      <c r="I81" s="254">
        <f>VLOOKUP(D81,controle_chocadeiras!$D$5:$Y$999,22,0)</f>
        <v>0</v>
      </c>
    </row>
    <row r="82" spans="4:9" ht="16.5" customHeight="1" thickBot="1" x14ac:dyDescent="0.35">
      <c r="D82" s="251" t="s">
        <v>284</v>
      </c>
      <c r="E82" s="243" t="s">
        <v>130</v>
      </c>
      <c r="F82" s="272"/>
      <c r="G82" s="249" t="str">
        <f>IFERROR(I82/I81,"")</f>
        <v/>
      </c>
      <c r="H82" s="273"/>
      <c r="I82" s="254">
        <f>VLOOKUP(D82,controle_chocadeiras!$D$5:$Y$999,22,0)</f>
        <v>0</v>
      </c>
    </row>
    <row r="83" spans="4:9" ht="16.5" customHeight="1" thickBot="1" x14ac:dyDescent="0.35">
      <c r="D83" s="251" t="s">
        <v>285</v>
      </c>
      <c r="E83" s="243" t="s">
        <v>131</v>
      </c>
      <c r="F83" s="272"/>
      <c r="G83" s="249" t="str">
        <f>IFERROR(I83/I81,"")</f>
        <v/>
      </c>
      <c r="H83" s="273"/>
      <c r="I83" s="254">
        <f>VLOOKUP(D83,controle_chocadeiras!$D$5:$Y$999,22,0)</f>
        <v>0</v>
      </c>
    </row>
    <row r="84" spans="4:9" ht="16.5" customHeight="1" thickBot="1" x14ac:dyDescent="0.35">
      <c r="D84" s="251" t="s">
        <v>286</v>
      </c>
      <c r="E84" s="245" t="s">
        <v>132</v>
      </c>
      <c r="F84" s="261" t="str">
        <f>IF(VLOOKUP(D84,controle_chocadeiras!$D$5:$Y$999,4,0)="","",VLOOKUP(D84,controle_chocadeiras!$D$5:$Y$999,4,0))</f>
        <v/>
      </c>
      <c r="G84" s="260" t="str">
        <f>IFERROR(I84/I81,"")</f>
        <v/>
      </c>
      <c r="H84" s="242"/>
      <c r="I84" s="255">
        <f>I81-(I82+I83)</f>
        <v>0</v>
      </c>
    </row>
    <row r="85" spans="4:9" ht="16.5" customHeight="1" thickBot="1" x14ac:dyDescent="0.35">
      <c r="D85" s="251" t="s">
        <v>287</v>
      </c>
      <c r="E85" s="256" t="s">
        <v>129</v>
      </c>
      <c r="F85" s="270" t="str">
        <f>IF(VLOOKUP(D85,controle_chocadeiras!$D$5:$Y$999,4,0)="","",VLOOKUP(D85,controle_chocadeiras!$D$5:$Y$999,4,0))</f>
        <v/>
      </c>
      <c r="G85" s="266"/>
      <c r="H85" s="271" t="str">
        <f>IF(VLOOKUP(D85,controle_chocadeiras!$D$5:$Y$999,3,0)="","",VLOOKUP(D85,controle_chocadeiras!$D$5:$Y$999,3,0))</f>
        <v/>
      </c>
      <c r="I85" s="258">
        <f>VLOOKUP(D85,controle_chocadeiras!$D$5:$Y$999,22,0)</f>
        <v>0</v>
      </c>
    </row>
    <row r="86" spans="4:9" ht="16.5" customHeight="1" thickBot="1" x14ac:dyDescent="0.35">
      <c r="D86" s="251" t="s">
        <v>288</v>
      </c>
      <c r="E86" s="243" t="s">
        <v>130</v>
      </c>
      <c r="F86" s="272"/>
      <c r="G86" s="249" t="str">
        <f>IFERROR(I86/I85,"")</f>
        <v/>
      </c>
      <c r="H86" s="273"/>
      <c r="I86" s="254">
        <f>VLOOKUP(D86,controle_chocadeiras!$D$5:$Y$999,22,0)</f>
        <v>0</v>
      </c>
    </row>
    <row r="87" spans="4:9" ht="16.5" customHeight="1" thickBot="1" x14ac:dyDescent="0.35">
      <c r="D87" s="251" t="s">
        <v>289</v>
      </c>
      <c r="E87" s="243" t="s">
        <v>131</v>
      </c>
      <c r="F87" s="272"/>
      <c r="G87" s="249" t="str">
        <f>IFERROR(I87/I85,"")</f>
        <v/>
      </c>
      <c r="H87" s="273"/>
      <c r="I87" s="254">
        <f>VLOOKUP(D87,controle_chocadeiras!$D$5:$Y$999,22,0)</f>
        <v>0</v>
      </c>
    </row>
    <row r="88" spans="4:9" ht="16.5" customHeight="1" thickBot="1" x14ac:dyDescent="0.35">
      <c r="D88" s="251" t="s">
        <v>290</v>
      </c>
      <c r="E88" s="245" t="s">
        <v>132</v>
      </c>
      <c r="F88" s="261" t="str">
        <f>IF(VLOOKUP(D88,controle_chocadeiras!$D$5:$Y$999,4,0)="","",VLOOKUP(D88,controle_chocadeiras!$D$5:$Y$999,4,0))</f>
        <v/>
      </c>
      <c r="G88" s="260" t="str">
        <f>IFERROR(I88/I85,"")</f>
        <v/>
      </c>
      <c r="H88" s="242"/>
      <c r="I88" s="255">
        <f>I85-(I86+I87)</f>
        <v>0</v>
      </c>
    </row>
    <row r="89" spans="4:9" ht="16.5" customHeight="1" thickBot="1" x14ac:dyDescent="0.35">
      <c r="D89" s="251" t="s">
        <v>291</v>
      </c>
      <c r="E89" s="256" t="s">
        <v>129</v>
      </c>
      <c r="F89" s="270" t="str">
        <f>IF(VLOOKUP(D89,controle_chocadeiras!$D$5:$Y$999,4,0)="","",VLOOKUP(D89,controle_chocadeiras!$D$5:$Y$999,4,0))</f>
        <v/>
      </c>
      <c r="G89" s="266"/>
      <c r="H89" s="271" t="str">
        <f>IF(VLOOKUP(D89,controle_chocadeiras!$D$5:$Y$999,3,0)="","",VLOOKUP(D89,controle_chocadeiras!$D$5:$Y$999,3,0))</f>
        <v/>
      </c>
      <c r="I89" s="258">
        <f>VLOOKUP(D89,controle_chocadeiras!$D$5:$Y$999,22,0)</f>
        <v>0</v>
      </c>
    </row>
    <row r="90" spans="4:9" ht="16.5" customHeight="1" thickBot="1" x14ac:dyDescent="0.35">
      <c r="D90" s="251" t="s">
        <v>292</v>
      </c>
      <c r="E90" s="243" t="s">
        <v>130</v>
      </c>
      <c r="F90" s="272"/>
      <c r="G90" s="249" t="str">
        <f>IFERROR(I90/I89,"")</f>
        <v/>
      </c>
      <c r="H90" s="273"/>
      <c r="I90" s="254">
        <f>VLOOKUP(D90,controle_chocadeiras!$D$5:$Y$999,22,0)</f>
        <v>0</v>
      </c>
    </row>
    <row r="91" spans="4:9" ht="16.5" customHeight="1" thickBot="1" x14ac:dyDescent="0.35">
      <c r="D91" s="251" t="s">
        <v>293</v>
      </c>
      <c r="E91" s="243" t="s">
        <v>131</v>
      </c>
      <c r="F91" s="272"/>
      <c r="G91" s="249" t="str">
        <f>IFERROR(I91/I89,"")</f>
        <v/>
      </c>
      <c r="H91" s="273"/>
      <c r="I91" s="254">
        <f>VLOOKUP(D91,controle_chocadeiras!$D$5:$Y$999,22,0)</f>
        <v>0</v>
      </c>
    </row>
    <row r="92" spans="4:9" ht="16.5" customHeight="1" thickBot="1" x14ac:dyDescent="0.35">
      <c r="D92" s="251" t="s">
        <v>294</v>
      </c>
      <c r="E92" s="245" t="s">
        <v>132</v>
      </c>
      <c r="F92" s="261" t="str">
        <f>IF(VLOOKUP(D92,controle_chocadeiras!$D$5:$Y$999,4,0)="","",VLOOKUP(D92,controle_chocadeiras!$D$5:$Y$999,4,0))</f>
        <v/>
      </c>
      <c r="G92" s="260" t="str">
        <f>IFERROR(I92/I89,"")</f>
        <v/>
      </c>
      <c r="H92" s="242"/>
      <c r="I92" s="255">
        <f>I89-(I90+I91)</f>
        <v>0</v>
      </c>
    </row>
    <row r="93" spans="4:9" ht="16.5" customHeight="1" thickBot="1" x14ac:dyDescent="0.35">
      <c r="D93" s="251" t="s">
        <v>295</v>
      </c>
      <c r="E93" s="256" t="s">
        <v>129</v>
      </c>
      <c r="F93" s="270" t="str">
        <f>IF(VLOOKUP(D93,controle_chocadeiras!$D$5:$Y$999,4,0)="","",VLOOKUP(D93,controle_chocadeiras!$D$5:$Y$999,4,0))</f>
        <v/>
      </c>
      <c r="G93" s="266"/>
      <c r="H93" s="271" t="str">
        <f>IF(VLOOKUP(D93,controle_chocadeiras!$D$5:$Y$999,3,0)="","",VLOOKUP(D93,controle_chocadeiras!$D$5:$Y$999,3,0))</f>
        <v/>
      </c>
      <c r="I93" s="258">
        <f>VLOOKUP(D93,controle_chocadeiras!$D$5:$Y$999,22,0)</f>
        <v>0</v>
      </c>
    </row>
    <row r="94" spans="4:9" ht="16.5" customHeight="1" thickBot="1" x14ac:dyDescent="0.35">
      <c r="D94" s="251" t="s">
        <v>296</v>
      </c>
      <c r="E94" s="243" t="s">
        <v>130</v>
      </c>
      <c r="F94" s="272"/>
      <c r="G94" s="249" t="str">
        <f>IFERROR(I94/I93,"")</f>
        <v/>
      </c>
      <c r="H94" s="273"/>
      <c r="I94" s="254">
        <f>VLOOKUP(D94,controle_chocadeiras!$D$5:$Y$999,22,0)</f>
        <v>0</v>
      </c>
    </row>
    <row r="95" spans="4:9" ht="16.5" customHeight="1" thickBot="1" x14ac:dyDescent="0.35">
      <c r="D95" s="251" t="s">
        <v>297</v>
      </c>
      <c r="E95" s="243" t="s">
        <v>131</v>
      </c>
      <c r="F95" s="272"/>
      <c r="G95" s="249" t="str">
        <f>IFERROR(I95/I93,"")</f>
        <v/>
      </c>
      <c r="H95" s="273"/>
      <c r="I95" s="254">
        <f>VLOOKUP(D95,controle_chocadeiras!$D$5:$Y$999,22,0)</f>
        <v>0</v>
      </c>
    </row>
    <row r="96" spans="4:9" ht="16.5" customHeight="1" thickBot="1" x14ac:dyDescent="0.35">
      <c r="D96" s="251" t="s">
        <v>298</v>
      </c>
      <c r="E96" s="245" t="s">
        <v>132</v>
      </c>
      <c r="F96" s="261" t="str">
        <f>IF(VLOOKUP(D96,controle_chocadeiras!$D$5:$Y$999,4,0)="","",VLOOKUP(D96,controle_chocadeiras!$D$5:$Y$999,4,0))</f>
        <v/>
      </c>
      <c r="G96" s="260" t="str">
        <f>IFERROR(I96/I93,"")</f>
        <v/>
      </c>
      <c r="H96" s="242"/>
      <c r="I96" s="255">
        <f>I93-(I94+I95)</f>
        <v>0</v>
      </c>
    </row>
    <row r="97" spans="4:9" ht="16.5" customHeight="1" thickBot="1" x14ac:dyDescent="0.35">
      <c r="D97" s="251" t="s">
        <v>299</v>
      </c>
      <c r="E97" s="256" t="s">
        <v>129</v>
      </c>
      <c r="F97" s="270" t="str">
        <f>IF(VLOOKUP(D97,controle_chocadeiras!$D$5:$Y$999,4,0)="","",VLOOKUP(D97,controle_chocadeiras!$D$5:$Y$999,4,0))</f>
        <v/>
      </c>
      <c r="G97" s="266"/>
      <c r="H97" s="271" t="str">
        <f>IF(VLOOKUP(D97,controle_chocadeiras!$D$5:$Y$999,3,0)="","",VLOOKUP(D97,controle_chocadeiras!$D$5:$Y$999,3,0))</f>
        <v/>
      </c>
      <c r="I97" s="258">
        <f>VLOOKUP(D97,controle_chocadeiras!$D$5:$Y$999,22,0)</f>
        <v>0</v>
      </c>
    </row>
    <row r="98" spans="4:9" ht="16.5" customHeight="1" thickBot="1" x14ac:dyDescent="0.35">
      <c r="D98" s="251" t="s">
        <v>300</v>
      </c>
      <c r="E98" s="243" t="s">
        <v>130</v>
      </c>
      <c r="F98" s="272"/>
      <c r="G98" s="249" t="str">
        <f>IFERROR(I98/I97,"")</f>
        <v/>
      </c>
      <c r="H98" s="273"/>
      <c r="I98" s="254">
        <f>VLOOKUP(D98,controle_chocadeiras!$D$5:$Y$999,22,0)</f>
        <v>0</v>
      </c>
    </row>
    <row r="99" spans="4:9" ht="16.5" customHeight="1" thickBot="1" x14ac:dyDescent="0.35">
      <c r="D99" s="251" t="s">
        <v>301</v>
      </c>
      <c r="E99" s="243" t="s">
        <v>131</v>
      </c>
      <c r="F99" s="272"/>
      <c r="G99" s="249" t="str">
        <f>IFERROR(I99/I97,"")</f>
        <v/>
      </c>
      <c r="H99" s="273"/>
      <c r="I99" s="254">
        <f>VLOOKUP(D99,controle_chocadeiras!$D$5:$Y$999,22,0)</f>
        <v>0</v>
      </c>
    </row>
    <row r="100" spans="4:9" ht="16.5" customHeight="1" thickBot="1" x14ac:dyDescent="0.35">
      <c r="D100" s="251" t="s">
        <v>302</v>
      </c>
      <c r="E100" s="245" t="s">
        <v>132</v>
      </c>
      <c r="F100" s="261" t="str">
        <f>IF(VLOOKUP(D100,controle_chocadeiras!$D$5:$Y$999,4,0)="","",VLOOKUP(D100,controle_chocadeiras!$D$5:$Y$999,4,0))</f>
        <v/>
      </c>
      <c r="G100" s="260" t="str">
        <f>IFERROR(I100/I97,"")</f>
        <v/>
      </c>
      <c r="H100" s="242"/>
      <c r="I100" s="255">
        <f>I97-(I98+I99)</f>
        <v>0</v>
      </c>
    </row>
    <row r="101" spans="4:9" ht="16.5" customHeight="1" thickBot="1" x14ac:dyDescent="0.35">
      <c r="D101" s="251" t="s">
        <v>303</v>
      </c>
      <c r="E101" s="256" t="s">
        <v>129</v>
      </c>
      <c r="F101" s="270" t="str">
        <f>IF(VLOOKUP(D101,controle_chocadeiras!$D$5:$Y$999,4,0)="","",VLOOKUP(D101,controle_chocadeiras!$D$5:$Y$999,4,0))</f>
        <v/>
      </c>
      <c r="G101" s="266"/>
      <c r="H101" s="271" t="str">
        <f>IF(VLOOKUP(D101,controle_chocadeiras!$D$5:$Y$999,3,0)="","",VLOOKUP(D101,controle_chocadeiras!$D$5:$Y$999,3,0))</f>
        <v/>
      </c>
      <c r="I101" s="258">
        <f>VLOOKUP(D101,controle_chocadeiras!$D$5:$Y$999,22,0)</f>
        <v>0</v>
      </c>
    </row>
    <row r="102" spans="4:9" ht="16.5" customHeight="1" thickBot="1" x14ac:dyDescent="0.35">
      <c r="D102" s="251" t="s">
        <v>304</v>
      </c>
      <c r="E102" s="243" t="s">
        <v>130</v>
      </c>
      <c r="F102" s="272"/>
      <c r="G102" s="249" t="str">
        <f>IFERROR(I102/I101,"")</f>
        <v/>
      </c>
      <c r="H102" s="273"/>
      <c r="I102" s="254">
        <f>VLOOKUP(D102,controle_chocadeiras!$D$5:$Y$999,22,0)</f>
        <v>0</v>
      </c>
    </row>
    <row r="103" spans="4:9" ht="16.5" customHeight="1" thickBot="1" x14ac:dyDescent="0.35">
      <c r="D103" s="251" t="s">
        <v>305</v>
      </c>
      <c r="E103" s="243" t="s">
        <v>131</v>
      </c>
      <c r="F103" s="272"/>
      <c r="G103" s="249" t="str">
        <f>IFERROR(I103/I101,"")</f>
        <v/>
      </c>
      <c r="H103" s="273"/>
      <c r="I103" s="254">
        <f>VLOOKUP(D103,controle_chocadeiras!$D$5:$Y$999,22,0)</f>
        <v>0</v>
      </c>
    </row>
    <row r="104" spans="4:9" ht="16.5" customHeight="1" thickBot="1" x14ac:dyDescent="0.35">
      <c r="D104" s="251" t="s">
        <v>306</v>
      </c>
      <c r="E104" s="245" t="s">
        <v>132</v>
      </c>
      <c r="F104" s="261" t="str">
        <f>IF(VLOOKUP(D104,controle_chocadeiras!$D$5:$Y$999,4,0)="","",VLOOKUP(D104,controle_chocadeiras!$D$5:$Y$999,4,0))</f>
        <v/>
      </c>
      <c r="G104" s="260" t="str">
        <f>IFERROR(I104/I101,"")</f>
        <v/>
      </c>
      <c r="H104" s="242"/>
      <c r="I104" s="255">
        <f>I101-(I102+I103)</f>
        <v>0</v>
      </c>
    </row>
    <row r="105" spans="4:9" ht="16.5" customHeight="1" thickBot="1" x14ac:dyDescent="0.35">
      <c r="D105" s="251" t="s">
        <v>307</v>
      </c>
      <c r="E105" s="256" t="s">
        <v>129</v>
      </c>
      <c r="F105" s="270" t="str">
        <f>IF(VLOOKUP(D105,controle_chocadeiras!$D$5:$Y$999,4,0)="","",VLOOKUP(D105,controle_chocadeiras!$D$5:$Y$999,4,0))</f>
        <v/>
      </c>
      <c r="G105" s="266"/>
      <c r="H105" s="271" t="str">
        <f>IF(VLOOKUP(D105,controle_chocadeiras!$D$5:$Y$999,3,0)="","",VLOOKUP(D105,controle_chocadeiras!$D$5:$Y$999,3,0))</f>
        <v/>
      </c>
      <c r="I105" s="258">
        <f>VLOOKUP(D105,controle_chocadeiras!$D$5:$Y$999,22,0)</f>
        <v>0</v>
      </c>
    </row>
    <row r="106" spans="4:9" ht="16.5" customHeight="1" thickBot="1" x14ac:dyDescent="0.35">
      <c r="D106" s="251" t="s">
        <v>308</v>
      </c>
      <c r="E106" s="243" t="s">
        <v>130</v>
      </c>
      <c r="F106" s="272"/>
      <c r="G106" s="249" t="str">
        <f>IFERROR(I106/I105,"")</f>
        <v/>
      </c>
      <c r="H106" s="273"/>
      <c r="I106" s="254">
        <f>VLOOKUP(D106,controle_chocadeiras!$D$5:$Y$999,22,0)</f>
        <v>0</v>
      </c>
    </row>
    <row r="107" spans="4:9" ht="16.5" customHeight="1" thickBot="1" x14ac:dyDescent="0.35">
      <c r="D107" s="251" t="s">
        <v>309</v>
      </c>
      <c r="E107" s="243" t="s">
        <v>131</v>
      </c>
      <c r="F107" s="272"/>
      <c r="G107" s="249" t="str">
        <f>IFERROR(I107/I105,"")</f>
        <v/>
      </c>
      <c r="H107" s="273"/>
      <c r="I107" s="254">
        <f>VLOOKUP(D107,controle_chocadeiras!$D$5:$Y$999,22,0)</f>
        <v>0</v>
      </c>
    </row>
    <row r="108" spans="4:9" ht="16.5" customHeight="1" thickBot="1" x14ac:dyDescent="0.35">
      <c r="D108" s="251" t="s">
        <v>310</v>
      </c>
      <c r="E108" s="245" t="s">
        <v>132</v>
      </c>
      <c r="F108" s="261" t="str">
        <f>IF(VLOOKUP(D108,controle_chocadeiras!$D$5:$Y$999,4,0)="","",VLOOKUP(D108,controle_chocadeiras!$D$5:$Y$999,4,0))</f>
        <v/>
      </c>
      <c r="G108" s="260" t="str">
        <f>IFERROR(I108/I105,"")</f>
        <v/>
      </c>
      <c r="H108" s="242"/>
      <c r="I108" s="255">
        <f>I105-(I106+I107)</f>
        <v>0</v>
      </c>
    </row>
    <row r="109" spans="4:9" ht="16.5" customHeight="1" thickBot="1" x14ac:dyDescent="0.35">
      <c r="D109" s="251" t="s">
        <v>311</v>
      </c>
      <c r="E109" s="256" t="s">
        <v>129</v>
      </c>
      <c r="F109" s="270" t="str">
        <f>IF(VLOOKUP(D109,controle_chocadeiras!$D$5:$Y$999,4,0)="","",VLOOKUP(D109,controle_chocadeiras!$D$5:$Y$999,4,0))</f>
        <v/>
      </c>
      <c r="G109" s="266"/>
      <c r="H109" s="271" t="str">
        <f>IF(VLOOKUP(D109,controle_chocadeiras!$D$5:$Y$999,3,0)="","",VLOOKUP(D109,controle_chocadeiras!$D$5:$Y$999,3,0))</f>
        <v/>
      </c>
      <c r="I109" s="258">
        <f>VLOOKUP(D109,controle_chocadeiras!$D$5:$Y$999,22,0)</f>
        <v>0</v>
      </c>
    </row>
    <row r="110" spans="4:9" ht="16.5" customHeight="1" thickBot="1" x14ac:dyDescent="0.35">
      <c r="D110" s="251" t="s">
        <v>312</v>
      </c>
      <c r="E110" s="243" t="s">
        <v>130</v>
      </c>
      <c r="F110" s="272"/>
      <c r="G110" s="249" t="str">
        <f>IFERROR(I110/I109,"")</f>
        <v/>
      </c>
      <c r="H110" s="273"/>
      <c r="I110" s="254">
        <f>VLOOKUP(D110,controle_chocadeiras!$D$5:$Y$999,22,0)</f>
        <v>0</v>
      </c>
    </row>
    <row r="111" spans="4:9" ht="16.5" customHeight="1" thickBot="1" x14ac:dyDescent="0.35">
      <c r="D111" s="251" t="s">
        <v>313</v>
      </c>
      <c r="E111" s="243" t="s">
        <v>131</v>
      </c>
      <c r="F111" s="272"/>
      <c r="G111" s="249" t="str">
        <f>IFERROR(I111/I109,"")</f>
        <v/>
      </c>
      <c r="H111" s="273"/>
      <c r="I111" s="254">
        <f>VLOOKUP(D111,controle_chocadeiras!$D$5:$Y$999,22,0)</f>
        <v>0</v>
      </c>
    </row>
    <row r="112" spans="4:9" ht="16.5" customHeight="1" thickBot="1" x14ac:dyDescent="0.35">
      <c r="D112" s="251" t="s">
        <v>314</v>
      </c>
      <c r="E112" s="245" t="s">
        <v>132</v>
      </c>
      <c r="F112" s="261" t="str">
        <f>IF(VLOOKUP(D112,controle_chocadeiras!$D$5:$Y$999,4,0)="","",VLOOKUP(D112,controle_chocadeiras!$D$5:$Y$999,4,0))</f>
        <v/>
      </c>
      <c r="G112" s="260" t="str">
        <f>IFERROR(I112/I109,"")</f>
        <v/>
      </c>
      <c r="H112" s="242"/>
      <c r="I112" s="255">
        <f>I109-(I110+I111)</f>
        <v>0</v>
      </c>
    </row>
    <row r="113" spans="4:9" ht="16.5" customHeight="1" thickBot="1" x14ac:dyDescent="0.35">
      <c r="D113" s="251" t="s">
        <v>315</v>
      </c>
      <c r="E113" s="256" t="s">
        <v>129</v>
      </c>
      <c r="F113" s="270" t="str">
        <f>IF(VLOOKUP(D113,controle_chocadeiras!$D$5:$Y$999,4,0)="","",VLOOKUP(D113,controle_chocadeiras!$D$5:$Y$999,4,0))</f>
        <v/>
      </c>
      <c r="G113" s="266"/>
      <c r="H113" s="271" t="str">
        <f>IF(VLOOKUP(D113,controle_chocadeiras!$D$5:$Y$999,3,0)="","",VLOOKUP(D113,controle_chocadeiras!$D$5:$Y$999,3,0))</f>
        <v/>
      </c>
      <c r="I113" s="258">
        <f>VLOOKUP(D113,controle_chocadeiras!$D$5:$Y$999,22,0)</f>
        <v>0</v>
      </c>
    </row>
    <row r="114" spans="4:9" ht="16.5" customHeight="1" thickBot="1" x14ac:dyDescent="0.35">
      <c r="D114" s="251" t="s">
        <v>316</v>
      </c>
      <c r="E114" s="243" t="s">
        <v>130</v>
      </c>
      <c r="F114" s="272"/>
      <c r="G114" s="249" t="str">
        <f>IFERROR(I114/I113,"")</f>
        <v/>
      </c>
      <c r="H114" s="273"/>
      <c r="I114" s="254">
        <f>VLOOKUP(D114,controle_chocadeiras!$D$5:$Y$999,22,0)</f>
        <v>0</v>
      </c>
    </row>
    <row r="115" spans="4:9" ht="16.5" customHeight="1" thickBot="1" x14ac:dyDescent="0.35">
      <c r="D115" s="251" t="s">
        <v>317</v>
      </c>
      <c r="E115" s="243" t="s">
        <v>131</v>
      </c>
      <c r="F115" s="272"/>
      <c r="G115" s="249" t="str">
        <f>IFERROR(I115/I113,"")</f>
        <v/>
      </c>
      <c r="H115" s="273"/>
      <c r="I115" s="254">
        <f>VLOOKUP(D115,controle_chocadeiras!$D$5:$Y$999,22,0)</f>
        <v>0</v>
      </c>
    </row>
    <row r="116" spans="4:9" ht="16.5" customHeight="1" thickBot="1" x14ac:dyDescent="0.35">
      <c r="D116" s="251" t="s">
        <v>318</v>
      </c>
      <c r="E116" s="245" t="s">
        <v>132</v>
      </c>
      <c r="F116" s="261" t="str">
        <f>IF(VLOOKUP(D116,controle_chocadeiras!$D$5:$Y$999,4,0)="","",VLOOKUP(D116,controle_chocadeiras!$D$5:$Y$999,4,0))</f>
        <v/>
      </c>
      <c r="G116" s="260" t="str">
        <f>IFERROR(I116/I113,"")</f>
        <v/>
      </c>
      <c r="H116" s="242"/>
      <c r="I116" s="255">
        <f>I113-(I114+I115)</f>
        <v>0</v>
      </c>
    </row>
    <row r="117" spans="4:9" ht="16.5" customHeight="1" thickBot="1" x14ac:dyDescent="0.35">
      <c r="D117" s="251" t="s">
        <v>320</v>
      </c>
      <c r="E117" s="256" t="s">
        <v>129</v>
      </c>
      <c r="F117" s="270" t="str">
        <f>IF(VLOOKUP(D117,controle_chocadeiras!$D$5:$Y$999,4,0)="","",VLOOKUP(D117,controle_chocadeiras!$D$5:$Y$999,4,0))</f>
        <v/>
      </c>
      <c r="G117" s="266"/>
      <c r="H117" s="271" t="str">
        <f>IF(VLOOKUP(D117,controle_chocadeiras!$D$5:$Y$999,3,0)="","",VLOOKUP(D117,controle_chocadeiras!$D$5:$Y$999,3,0))</f>
        <v/>
      </c>
      <c r="I117" s="258">
        <f>VLOOKUP(D117,controle_chocadeiras!$D$5:$Y$999,22,0)</f>
        <v>0</v>
      </c>
    </row>
    <row r="118" spans="4:9" ht="16.5" customHeight="1" thickBot="1" x14ac:dyDescent="0.35">
      <c r="D118" s="251" t="s">
        <v>321</v>
      </c>
      <c r="E118" s="243" t="s">
        <v>130</v>
      </c>
      <c r="F118" s="272"/>
      <c r="G118" s="249" t="str">
        <f>IFERROR(I118/I117,"")</f>
        <v/>
      </c>
      <c r="H118" s="273"/>
      <c r="I118" s="254">
        <f>VLOOKUP(D118,controle_chocadeiras!$D$5:$Y$999,22,0)</f>
        <v>0</v>
      </c>
    </row>
    <row r="119" spans="4:9" ht="16.5" customHeight="1" thickBot="1" x14ac:dyDescent="0.35">
      <c r="D119" s="251" t="s">
        <v>322</v>
      </c>
      <c r="E119" s="243" t="s">
        <v>131</v>
      </c>
      <c r="F119" s="272"/>
      <c r="G119" s="249" t="str">
        <f>IFERROR(I119/I117,"")</f>
        <v/>
      </c>
      <c r="H119" s="273"/>
      <c r="I119" s="254">
        <f>VLOOKUP(D119,controle_chocadeiras!$D$5:$Y$999,22,0)</f>
        <v>0</v>
      </c>
    </row>
    <row r="120" spans="4:9" ht="16.5" customHeight="1" thickBot="1" x14ac:dyDescent="0.35">
      <c r="D120" s="251" t="s">
        <v>323</v>
      </c>
      <c r="E120" s="245" t="s">
        <v>132</v>
      </c>
      <c r="F120" s="261" t="str">
        <f>IF(VLOOKUP(D120,controle_chocadeiras!$D$5:$Y$999,4,0)="","",VLOOKUP(D120,controle_chocadeiras!$D$5:$Y$999,4,0))</f>
        <v/>
      </c>
      <c r="G120" s="260" t="str">
        <f>IFERROR(I120/I117,"")</f>
        <v/>
      </c>
      <c r="H120" s="242"/>
      <c r="I120" s="255">
        <f>I117-(I118+I119)</f>
        <v>0</v>
      </c>
    </row>
    <row r="121" spans="4:9" ht="16.5" customHeight="1" thickBot="1" x14ac:dyDescent="0.35">
      <c r="D121" s="251" t="s">
        <v>319</v>
      </c>
      <c r="E121" s="256" t="s">
        <v>129</v>
      </c>
      <c r="F121" s="270" t="str">
        <f>IF(VLOOKUP(D121,controle_chocadeiras!$D$5:$Y$999,4,0)="","",VLOOKUP(D121,controle_chocadeiras!$D$5:$Y$999,4,0))</f>
        <v/>
      </c>
      <c r="G121" s="266"/>
      <c r="H121" s="271" t="str">
        <f>IF(VLOOKUP(D121,controle_chocadeiras!$D$5:$Y$999,3,0)="","",VLOOKUP(D121,controle_chocadeiras!$D$5:$Y$999,3,0))</f>
        <v/>
      </c>
      <c r="I121" s="258">
        <f>VLOOKUP(D121,controle_chocadeiras!$D$5:$Y$999,22,0)</f>
        <v>0</v>
      </c>
    </row>
    <row r="122" spans="4:9" ht="16.5" customHeight="1" thickBot="1" x14ac:dyDescent="0.35">
      <c r="D122" s="251" t="s">
        <v>324</v>
      </c>
      <c r="E122" s="243" t="s">
        <v>130</v>
      </c>
      <c r="F122" s="272"/>
      <c r="G122" s="249" t="str">
        <f>IFERROR(I122/I121,"")</f>
        <v/>
      </c>
      <c r="H122" s="273"/>
      <c r="I122" s="254">
        <f>VLOOKUP(D122,controle_chocadeiras!$D$5:$Y$999,22,0)</f>
        <v>0</v>
      </c>
    </row>
    <row r="123" spans="4:9" ht="16.5" customHeight="1" thickBot="1" x14ac:dyDescent="0.35">
      <c r="D123" s="251" t="s">
        <v>325</v>
      </c>
      <c r="E123" s="243" t="s">
        <v>131</v>
      </c>
      <c r="F123" s="272"/>
      <c r="G123" s="249" t="str">
        <f>IFERROR(I123/I121,"")</f>
        <v/>
      </c>
      <c r="H123" s="273"/>
      <c r="I123" s="254">
        <f>VLOOKUP(D123,controle_chocadeiras!$D$5:$Y$999,22,0)</f>
        <v>0</v>
      </c>
    </row>
    <row r="124" spans="4:9" ht="16.5" customHeight="1" thickBot="1" x14ac:dyDescent="0.35">
      <c r="D124" s="251" t="s">
        <v>326</v>
      </c>
      <c r="E124" s="245" t="s">
        <v>132</v>
      </c>
      <c r="F124" s="261" t="str">
        <f>IF(VLOOKUP(D124,controle_chocadeiras!$D$5:$Y$999,4,0)="","",VLOOKUP(D124,controle_chocadeiras!$D$5:$Y$999,4,0))</f>
        <v/>
      </c>
      <c r="G124" s="260" t="str">
        <f>IFERROR(I124/I121,"")</f>
        <v/>
      </c>
      <c r="H124" s="242"/>
      <c r="I124" s="255">
        <f>I121-(I122+I123)</f>
        <v>0</v>
      </c>
    </row>
    <row r="125" spans="4:9" ht="16.5" customHeight="1" thickBot="1" x14ac:dyDescent="0.35">
      <c r="D125" s="251" t="s">
        <v>327</v>
      </c>
      <c r="E125" s="256" t="s">
        <v>129</v>
      </c>
      <c r="F125" s="270" t="str">
        <f>IF(VLOOKUP(D125,controle_chocadeiras!$D$5:$Y$999,4,0)="","",VLOOKUP(D125,controle_chocadeiras!$D$5:$Y$999,4,0))</f>
        <v/>
      </c>
      <c r="G125" s="266"/>
      <c r="H125" s="271" t="str">
        <f>IF(VLOOKUP(D125,controle_chocadeiras!$D$5:$Y$999,3,0)="","",VLOOKUP(D125,controle_chocadeiras!$D$5:$Y$999,3,0))</f>
        <v/>
      </c>
      <c r="I125" s="258">
        <f>VLOOKUP(D125,controle_chocadeiras!$D$5:$Y$999,22,0)</f>
        <v>0</v>
      </c>
    </row>
    <row r="126" spans="4:9" ht="16.5" customHeight="1" thickBot="1" x14ac:dyDescent="0.35">
      <c r="D126" s="251" t="s">
        <v>328</v>
      </c>
      <c r="E126" s="243" t="s">
        <v>130</v>
      </c>
      <c r="F126" s="272"/>
      <c r="G126" s="249" t="str">
        <f>IFERROR(I126/I125,"")</f>
        <v/>
      </c>
      <c r="H126" s="273"/>
      <c r="I126" s="254">
        <f>VLOOKUP(D126,controle_chocadeiras!$D$5:$Y$999,22,0)</f>
        <v>0</v>
      </c>
    </row>
    <row r="127" spans="4:9" ht="16.5" customHeight="1" thickBot="1" x14ac:dyDescent="0.35">
      <c r="D127" s="251" t="s">
        <v>329</v>
      </c>
      <c r="E127" s="243" t="s">
        <v>131</v>
      </c>
      <c r="F127" s="272"/>
      <c r="G127" s="249" t="str">
        <f>IFERROR(I127/I125,"")</f>
        <v/>
      </c>
      <c r="H127" s="273"/>
      <c r="I127" s="254">
        <f>VLOOKUP(D127,controle_chocadeiras!$D$5:$Y$999,22,0)</f>
        <v>0</v>
      </c>
    </row>
    <row r="128" spans="4:9" ht="16.5" customHeight="1" thickBot="1" x14ac:dyDescent="0.35">
      <c r="D128" s="251" t="s">
        <v>330</v>
      </c>
      <c r="E128" s="245" t="s">
        <v>132</v>
      </c>
      <c r="F128" s="261" t="str">
        <f>IF(VLOOKUP(D128,controle_chocadeiras!$D$5:$Y$999,4,0)="","",VLOOKUP(D128,controle_chocadeiras!$D$5:$Y$999,4,0))</f>
        <v/>
      </c>
      <c r="G128" s="260" t="str">
        <f>IFERROR(I128/I125,"")</f>
        <v/>
      </c>
      <c r="H128" s="242"/>
      <c r="I128" s="255">
        <f>I125-(I126+I127)</f>
        <v>0</v>
      </c>
    </row>
    <row r="129" spans="4:9" ht="16.5" customHeight="1" thickBot="1" x14ac:dyDescent="0.35">
      <c r="D129" s="251" t="s">
        <v>331</v>
      </c>
      <c r="E129" s="256" t="s">
        <v>129</v>
      </c>
      <c r="F129" s="270" t="str">
        <f>IF(VLOOKUP(D129,controle_chocadeiras!$D$5:$Y$999,4,0)="","",VLOOKUP(D129,controle_chocadeiras!$D$5:$Y$999,4,0))</f>
        <v/>
      </c>
      <c r="G129" s="266"/>
      <c r="H129" s="271" t="str">
        <f>IF(VLOOKUP(D129,controle_chocadeiras!$D$5:$Y$999,3,0)="","",VLOOKUP(D129,controle_chocadeiras!$D$5:$Y$999,3,0))</f>
        <v/>
      </c>
      <c r="I129" s="258">
        <f>VLOOKUP(D129,controle_chocadeiras!$D$5:$Y$999,22,0)</f>
        <v>0</v>
      </c>
    </row>
    <row r="130" spans="4:9" ht="16.5" customHeight="1" thickBot="1" x14ac:dyDescent="0.35">
      <c r="D130" s="251" t="s">
        <v>332</v>
      </c>
      <c r="E130" s="243" t="s">
        <v>130</v>
      </c>
      <c r="F130" s="272"/>
      <c r="G130" s="249" t="str">
        <f>IFERROR(I130/I129,"")</f>
        <v/>
      </c>
      <c r="H130" s="273"/>
      <c r="I130" s="254">
        <f>VLOOKUP(D130,controle_chocadeiras!$D$5:$Y$999,22,0)</f>
        <v>0</v>
      </c>
    </row>
    <row r="131" spans="4:9" ht="16.5" customHeight="1" thickBot="1" x14ac:dyDescent="0.35">
      <c r="D131" s="251" t="s">
        <v>333</v>
      </c>
      <c r="E131" s="243" t="s">
        <v>131</v>
      </c>
      <c r="F131" s="272"/>
      <c r="G131" s="249" t="str">
        <f>IFERROR(I131/I129,"")</f>
        <v/>
      </c>
      <c r="H131" s="273"/>
      <c r="I131" s="254">
        <f>VLOOKUP(D131,controle_chocadeiras!$D$5:$Y$999,22,0)</f>
        <v>0</v>
      </c>
    </row>
    <row r="132" spans="4:9" ht="16.5" customHeight="1" thickBot="1" x14ac:dyDescent="0.35">
      <c r="D132" s="251" t="s">
        <v>334</v>
      </c>
      <c r="E132" s="245" t="s">
        <v>132</v>
      </c>
      <c r="F132" s="261" t="str">
        <f>IF(VLOOKUP(D132,controle_chocadeiras!$D$5:$Y$999,4,0)="","",VLOOKUP(D132,controle_chocadeiras!$D$5:$Y$999,4,0))</f>
        <v/>
      </c>
      <c r="G132" s="260" t="str">
        <f>IFERROR(I132/I129,"")</f>
        <v/>
      </c>
      <c r="H132" s="242"/>
      <c r="I132" s="255">
        <f>I129-(I130+I131)</f>
        <v>0</v>
      </c>
    </row>
    <row r="133" spans="4:9" ht="16.5" customHeight="1" thickBot="1" x14ac:dyDescent="0.35">
      <c r="D133" s="251" t="s">
        <v>335</v>
      </c>
      <c r="E133" s="256" t="s">
        <v>129</v>
      </c>
      <c r="F133" s="270" t="str">
        <f>IF(VLOOKUP(D133,controle_chocadeiras!$D$5:$Y$999,4,0)="","",VLOOKUP(D133,controle_chocadeiras!$D$5:$Y$999,4,0))</f>
        <v/>
      </c>
      <c r="G133" s="266"/>
      <c r="H133" s="271" t="str">
        <f>IF(VLOOKUP(D133,controle_chocadeiras!$D$5:$Y$999,3,0)="","",VLOOKUP(D133,controle_chocadeiras!$D$5:$Y$999,3,0))</f>
        <v/>
      </c>
      <c r="I133" s="258">
        <f>VLOOKUP(D133,controle_chocadeiras!$D$5:$Y$999,22,0)</f>
        <v>0</v>
      </c>
    </row>
    <row r="134" spans="4:9" ht="16.5" customHeight="1" thickBot="1" x14ac:dyDescent="0.35">
      <c r="D134" s="251" t="s">
        <v>336</v>
      </c>
      <c r="E134" s="243" t="s">
        <v>130</v>
      </c>
      <c r="F134" s="272"/>
      <c r="G134" s="249" t="str">
        <f>IFERROR(I134/I133,"")</f>
        <v/>
      </c>
      <c r="H134" s="273"/>
      <c r="I134" s="254">
        <f>VLOOKUP(D134,controle_chocadeiras!$D$5:$Y$999,22,0)</f>
        <v>0</v>
      </c>
    </row>
    <row r="135" spans="4:9" ht="16.5" customHeight="1" thickBot="1" x14ac:dyDescent="0.35">
      <c r="D135" s="251" t="s">
        <v>337</v>
      </c>
      <c r="E135" s="243" t="s">
        <v>131</v>
      </c>
      <c r="F135" s="272"/>
      <c r="G135" s="249" t="str">
        <f>IFERROR(I135/I133,"")</f>
        <v/>
      </c>
      <c r="H135" s="273"/>
      <c r="I135" s="254">
        <f>VLOOKUP(D135,controle_chocadeiras!$D$5:$Y$999,22,0)</f>
        <v>0</v>
      </c>
    </row>
    <row r="136" spans="4:9" ht="16.5" customHeight="1" thickBot="1" x14ac:dyDescent="0.35">
      <c r="D136" s="251" t="s">
        <v>338</v>
      </c>
      <c r="E136" s="245" t="s">
        <v>132</v>
      </c>
      <c r="F136" s="261" t="str">
        <f>IF(VLOOKUP(D136,controle_chocadeiras!$D$5:$Y$999,4,0)="","",VLOOKUP(D136,controle_chocadeiras!$D$5:$Y$999,4,0))</f>
        <v/>
      </c>
      <c r="G136" s="260" t="str">
        <f>IFERROR(I136/I133,"")</f>
        <v/>
      </c>
      <c r="H136" s="242"/>
      <c r="I136" s="255">
        <f>I133-(I134+I135)</f>
        <v>0</v>
      </c>
    </row>
    <row r="137" spans="4:9" ht="16.5" customHeight="1" thickBot="1" x14ac:dyDescent="0.35">
      <c r="D137" s="251" t="s">
        <v>339</v>
      </c>
      <c r="E137" s="256" t="s">
        <v>129</v>
      </c>
      <c r="F137" s="270" t="str">
        <f>IF(VLOOKUP(D137,controle_chocadeiras!$D$5:$Y$999,4,0)="","",VLOOKUP(D137,controle_chocadeiras!$D$5:$Y$999,4,0))</f>
        <v/>
      </c>
      <c r="G137" s="266"/>
      <c r="H137" s="271" t="str">
        <f>IF(VLOOKUP(D137,controle_chocadeiras!$D$5:$Y$999,3,0)="","",VLOOKUP(D137,controle_chocadeiras!$D$5:$Y$999,3,0))</f>
        <v/>
      </c>
      <c r="I137" s="258">
        <f>VLOOKUP(D137,controle_chocadeiras!$D$5:$Y$999,22,0)</f>
        <v>0</v>
      </c>
    </row>
    <row r="138" spans="4:9" ht="16.5" customHeight="1" thickBot="1" x14ac:dyDescent="0.35">
      <c r="D138" s="251" t="s">
        <v>340</v>
      </c>
      <c r="E138" s="243" t="s">
        <v>130</v>
      </c>
      <c r="F138" s="272"/>
      <c r="G138" s="249" t="str">
        <f>IFERROR(I138/I137,"")</f>
        <v/>
      </c>
      <c r="H138" s="273"/>
      <c r="I138" s="254">
        <f>VLOOKUP(D138,controle_chocadeiras!$D$5:$Y$999,22,0)</f>
        <v>0</v>
      </c>
    </row>
    <row r="139" spans="4:9" ht="16.5" customHeight="1" thickBot="1" x14ac:dyDescent="0.35">
      <c r="D139" s="251" t="s">
        <v>341</v>
      </c>
      <c r="E139" s="243" t="s">
        <v>131</v>
      </c>
      <c r="F139" s="272"/>
      <c r="G139" s="249" t="str">
        <f>IFERROR(I139/I137,"")</f>
        <v/>
      </c>
      <c r="H139" s="273"/>
      <c r="I139" s="254">
        <f>VLOOKUP(D139,controle_chocadeiras!$D$5:$Y$999,22,0)</f>
        <v>0</v>
      </c>
    </row>
    <row r="140" spans="4:9" ht="16.5" customHeight="1" thickBot="1" x14ac:dyDescent="0.35">
      <c r="D140" s="251" t="s">
        <v>342</v>
      </c>
      <c r="E140" s="245" t="s">
        <v>132</v>
      </c>
      <c r="F140" s="261" t="str">
        <f>IF(VLOOKUP(D140,controle_chocadeiras!$D$5:$Y$999,4,0)="","",VLOOKUP(D140,controle_chocadeiras!$D$5:$Y$999,4,0))</f>
        <v/>
      </c>
      <c r="G140" s="260" t="str">
        <f>IFERROR(I140/I137,"")</f>
        <v/>
      </c>
      <c r="H140" s="242"/>
      <c r="I140" s="255">
        <f>I137-(I138+I139)</f>
        <v>0</v>
      </c>
    </row>
    <row r="141" spans="4:9" ht="16.5" customHeight="1" thickBot="1" x14ac:dyDescent="0.35">
      <c r="D141" s="251" t="s">
        <v>343</v>
      </c>
      <c r="E141" s="256" t="s">
        <v>129</v>
      </c>
      <c r="F141" s="270" t="str">
        <f>IF(VLOOKUP(D141,controle_chocadeiras!$D$5:$Y$999,4,0)="","",VLOOKUP(D141,controle_chocadeiras!$D$5:$Y$999,4,0))</f>
        <v/>
      </c>
      <c r="G141" s="266"/>
      <c r="H141" s="271" t="str">
        <f>IF(VLOOKUP(D141,controle_chocadeiras!$D$5:$Y$999,3,0)="","",VLOOKUP(D141,controle_chocadeiras!$D$5:$Y$999,3,0))</f>
        <v/>
      </c>
      <c r="I141" s="258">
        <f>VLOOKUP(D141,controle_chocadeiras!$D$5:$Y$999,22,0)</f>
        <v>0</v>
      </c>
    </row>
    <row r="142" spans="4:9" ht="16.5" customHeight="1" thickBot="1" x14ac:dyDescent="0.35">
      <c r="D142" s="251" t="s">
        <v>344</v>
      </c>
      <c r="E142" s="243" t="s">
        <v>130</v>
      </c>
      <c r="F142" s="272"/>
      <c r="G142" s="249" t="str">
        <f>IFERROR(I142/I141,"")</f>
        <v/>
      </c>
      <c r="H142" s="273"/>
      <c r="I142" s="254">
        <f>VLOOKUP(D142,controle_chocadeiras!$D$5:$Y$999,22,0)</f>
        <v>0</v>
      </c>
    </row>
    <row r="143" spans="4:9" ht="16.5" customHeight="1" thickBot="1" x14ac:dyDescent="0.35">
      <c r="D143" s="251" t="s">
        <v>345</v>
      </c>
      <c r="E143" s="243" t="s">
        <v>131</v>
      </c>
      <c r="F143" s="272"/>
      <c r="G143" s="249" t="str">
        <f>IFERROR(I143/I141,"")</f>
        <v/>
      </c>
      <c r="H143" s="273"/>
      <c r="I143" s="254">
        <f>VLOOKUP(D143,controle_chocadeiras!$D$5:$Y$999,22,0)</f>
        <v>0</v>
      </c>
    </row>
    <row r="144" spans="4:9" ht="16.5" customHeight="1" thickBot="1" x14ac:dyDescent="0.35">
      <c r="D144" s="251" t="s">
        <v>346</v>
      </c>
      <c r="E144" s="245" t="s">
        <v>132</v>
      </c>
      <c r="F144" s="261" t="str">
        <f>IF(VLOOKUP(D144,controle_chocadeiras!$D$5:$Y$999,4,0)="","",VLOOKUP(D144,controle_chocadeiras!$D$5:$Y$999,4,0))</f>
        <v/>
      </c>
      <c r="G144" s="260" t="str">
        <f>IFERROR(I144/I141,"")</f>
        <v/>
      </c>
      <c r="H144" s="242"/>
      <c r="I144" s="255">
        <f>I141-(I142+I143)</f>
        <v>0</v>
      </c>
    </row>
    <row r="145" spans="4:9" ht="16.5" customHeight="1" thickBot="1" x14ac:dyDescent="0.35">
      <c r="D145" s="251" t="s">
        <v>347</v>
      </c>
      <c r="E145" s="256" t="s">
        <v>129</v>
      </c>
      <c r="F145" s="270" t="str">
        <f>IF(VLOOKUP(D146,controle_chocadeiras!$D$5:$Y$999,4,0)="","",VLOOKUP(D146,controle_chocadeiras!$D$5:$Y$999,4,0))</f>
        <v/>
      </c>
      <c r="G145" s="266"/>
      <c r="H145" s="271" t="str">
        <f>IF(VLOOKUP(D146,controle_chocadeiras!$D$5:$Y$999,3,0)="","",VLOOKUP(D146,controle_chocadeiras!$D$5:$Y$999,3,0))</f>
        <v/>
      </c>
      <c r="I145" s="258">
        <f>VLOOKUP(D146,controle_chocadeiras!$D$5:$Y$999,22,0)</f>
        <v>0</v>
      </c>
    </row>
    <row r="146" spans="4:9" ht="16.5" customHeight="1" thickBot="1" x14ac:dyDescent="0.35">
      <c r="D146" s="251" t="s">
        <v>348</v>
      </c>
      <c r="E146" s="243" t="s">
        <v>130</v>
      </c>
      <c r="F146" s="272"/>
      <c r="G146" s="249" t="str">
        <f>IFERROR(I146/I145,"")</f>
        <v/>
      </c>
      <c r="H146" s="273"/>
      <c r="I146" s="254">
        <f>VLOOKUP(D147,controle_chocadeiras!$D$5:$Y$999,22,0)</f>
        <v>0</v>
      </c>
    </row>
    <row r="147" spans="4:9" ht="16.5" customHeight="1" thickBot="1" x14ac:dyDescent="0.35">
      <c r="D147" s="251" t="s">
        <v>349</v>
      </c>
      <c r="E147" s="243" t="s">
        <v>131</v>
      </c>
      <c r="F147" s="272"/>
      <c r="G147" s="249" t="str">
        <f>IFERROR(I147/I145,"")</f>
        <v/>
      </c>
      <c r="H147" s="273"/>
      <c r="I147" s="254">
        <f>VLOOKUP(D148,controle_chocadeiras!$D$5:$Y$999,22,0)</f>
        <v>0</v>
      </c>
    </row>
    <row r="148" spans="4:9" ht="16.5" customHeight="1" thickBot="1" x14ac:dyDescent="0.35">
      <c r="D148" s="251" t="s">
        <v>350</v>
      </c>
      <c r="E148" s="245" t="s">
        <v>132</v>
      </c>
      <c r="F148" s="261" t="str">
        <f>IF(VLOOKUP(D149,controle_chocadeiras!$D$5:$Y$999,4,0)="","",VLOOKUP(D149,controle_chocadeiras!$D$5:$Y$999,4,0))</f>
        <v/>
      </c>
      <c r="G148" s="260" t="str">
        <f>IFERROR(I148/I145,"")</f>
        <v/>
      </c>
      <c r="H148" s="242"/>
      <c r="I148" s="255">
        <f>I145-(I146+I147)</f>
        <v>0</v>
      </c>
    </row>
    <row r="149" spans="4:9" ht="16.5" customHeight="1" thickBot="1" x14ac:dyDescent="0.35">
      <c r="D149" s="251" t="s">
        <v>351</v>
      </c>
      <c r="E149" s="256" t="s">
        <v>129</v>
      </c>
      <c r="F149" s="270" t="str">
        <f>IF(VLOOKUP(D150,controle_chocadeiras!$D$5:$Y$999,4,0)="","",VLOOKUP(D150,controle_chocadeiras!$D$5:$Y$999,4,0))</f>
        <v/>
      </c>
      <c r="G149" s="266"/>
      <c r="H149" s="271" t="str">
        <f>IF(VLOOKUP(D150,controle_chocadeiras!$D$5:$Y$999,3,0)="","",VLOOKUP(D150,controle_chocadeiras!$D$5:$Y$999,3,0))</f>
        <v/>
      </c>
      <c r="I149" s="258">
        <f>VLOOKUP(D150,controle_chocadeiras!$D$5:$Y$999,22,0)</f>
        <v>0</v>
      </c>
    </row>
    <row r="150" spans="4:9" ht="16.5" customHeight="1" thickBot="1" x14ac:dyDescent="0.35">
      <c r="D150" s="251" t="s">
        <v>352</v>
      </c>
      <c r="E150" s="243" t="s">
        <v>130</v>
      </c>
      <c r="F150" s="272"/>
      <c r="G150" s="249" t="str">
        <f>IFERROR(I150/I149,"")</f>
        <v/>
      </c>
      <c r="H150" s="273"/>
      <c r="I150" s="254">
        <f>VLOOKUP(D151,controle_chocadeiras!$D$5:$Y$999,22,0)</f>
        <v>0</v>
      </c>
    </row>
    <row r="151" spans="4:9" ht="16.5" customHeight="1" thickBot="1" x14ac:dyDescent="0.35">
      <c r="D151" s="251" t="s">
        <v>353</v>
      </c>
      <c r="E151" s="243" t="s">
        <v>131</v>
      </c>
      <c r="F151" s="272"/>
      <c r="G151" s="249" t="str">
        <f>IFERROR(I151/I149,"")</f>
        <v/>
      </c>
      <c r="H151" s="273"/>
      <c r="I151" s="254">
        <f>VLOOKUP(D152,controle_chocadeiras!$D$5:$Y$999,22,0)</f>
        <v>0</v>
      </c>
    </row>
    <row r="152" spans="4:9" ht="16.5" customHeight="1" thickBot="1" x14ac:dyDescent="0.35">
      <c r="D152" s="251" t="s">
        <v>354</v>
      </c>
      <c r="E152" s="245" t="s">
        <v>132</v>
      </c>
      <c r="F152" s="261" t="str">
        <f>IF(VLOOKUP(D153,controle_chocadeiras!$D$5:$Y$999,4,0)="","",VLOOKUP(D153,controle_chocadeiras!$D$5:$Y$999,4,0))</f>
        <v/>
      </c>
      <c r="G152" s="260" t="str">
        <f>IFERROR(I152/I149,"")</f>
        <v/>
      </c>
      <c r="H152" s="242"/>
      <c r="I152" s="255">
        <f>I149-(I150+I151)</f>
        <v>0</v>
      </c>
    </row>
    <row r="153" spans="4:9" ht="16.5" customHeight="1" thickBot="1" x14ac:dyDescent="0.35">
      <c r="D153" s="251" t="s">
        <v>355</v>
      </c>
      <c r="E153" s="243" t="s">
        <v>129</v>
      </c>
      <c r="F153" s="272" t="str">
        <f>IF(VLOOKUP(D153,controle_chocadeiras!$D$5:$Y$999,4,0)="","",VLOOKUP(D153,controle_chocadeiras!$D$5:$Y$999,4,0))</f>
        <v/>
      </c>
      <c r="G153" s="249"/>
      <c r="H153" s="273" t="str">
        <f>IF(VLOOKUP(D153,controle_chocadeiras!$D$5:$Y$999,3,0)="","",VLOOKUP(D153,controle_chocadeiras!$D$5:$Y$999,3,0))</f>
        <v/>
      </c>
      <c r="I153" s="254">
        <f>VLOOKUP(D153,controle_chocadeiras!$D$5:$Y$999,22,0)</f>
        <v>0</v>
      </c>
    </row>
    <row r="154" spans="4:9" ht="16.5" customHeight="1" thickBot="1" x14ac:dyDescent="0.35">
      <c r="D154" s="251" t="s">
        <v>356</v>
      </c>
      <c r="E154" s="243" t="s">
        <v>130</v>
      </c>
      <c r="F154" s="272"/>
      <c r="G154" s="249" t="str">
        <f>IFERROR(I154/I153,"")</f>
        <v/>
      </c>
      <c r="H154" s="273"/>
      <c r="I154" s="254">
        <f>VLOOKUP(D154,controle_chocadeiras!$D$5:$Y$999,22,0)</f>
        <v>0</v>
      </c>
    </row>
    <row r="155" spans="4:9" ht="16.5" customHeight="1" thickBot="1" x14ac:dyDescent="0.35">
      <c r="D155" s="251" t="s">
        <v>357</v>
      </c>
      <c r="E155" s="243" t="s">
        <v>131</v>
      </c>
      <c r="F155" s="272"/>
      <c r="G155" s="249" t="str">
        <f>IFERROR(I155/I153,"")</f>
        <v/>
      </c>
      <c r="H155" s="273"/>
      <c r="I155" s="254">
        <f>VLOOKUP(D155,controle_chocadeiras!$D$5:$Y$999,22,0)</f>
        <v>0</v>
      </c>
    </row>
    <row r="156" spans="4:9" ht="16.5" customHeight="1" thickBot="1" x14ac:dyDescent="0.35">
      <c r="D156" s="251" t="s">
        <v>358</v>
      </c>
      <c r="E156" s="245" t="s">
        <v>132</v>
      </c>
      <c r="F156" s="261" t="str">
        <f>IF(VLOOKUP(D156,controle_chocadeiras!$D$5:$Y$999,4,0)="","",VLOOKUP(D156,controle_chocadeiras!$D$5:$Y$999,4,0))</f>
        <v/>
      </c>
      <c r="G156" s="260" t="str">
        <f>IFERROR(I156/I153,"")</f>
        <v/>
      </c>
      <c r="H156" s="242"/>
      <c r="I156" s="255">
        <f>I153-(I154+I155)</f>
        <v>0</v>
      </c>
    </row>
    <row r="157" spans="4:9" ht="16.5" customHeight="1" thickBot="1" x14ac:dyDescent="0.35">
      <c r="D157" s="251" t="s">
        <v>359</v>
      </c>
      <c r="E157" s="256" t="s">
        <v>129</v>
      </c>
      <c r="F157" s="270" t="str">
        <f>IF(VLOOKUP(D157,controle_chocadeiras!$D$5:$Y$999,4,0)="","",VLOOKUP(D157,controle_chocadeiras!$D$5:$Y$999,4,0))</f>
        <v/>
      </c>
      <c r="G157" s="266"/>
      <c r="H157" s="271" t="str">
        <f>IF(VLOOKUP(D157,controle_chocadeiras!$D$5:$Y$999,3,0)="","",VLOOKUP(D157,controle_chocadeiras!$D$5:$Y$999,3,0))</f>
        <v/>
      </c>
      <c r="I157" s="258">
        <f>VLOOKUP(D157,controle_chocadeiras!$D$5:$Y$999,22,0)</f>
        <v>0</v>
      </c>
    </row>
    <row r="158" spans="4:9" ht="16.5" customHeight="1" thickBot="1" x14ac:dyDescent="0.35">
      <c r="D158" s="251" t="s">
        <v>360</v>
      </c>
      <c r="E158" s="243" t="s">
        <v>130</v>
      </c>
      <c r="F158" s="272"/>
      <c r="G158" s="249" t="str">
        <f>IFERROR(I158/I157,"")</f>
        <v/>
      </c>
      <c r="H158" s="273"/>
      <c r="I158" s="254">
        <f>VLOOKUP(D158,controle_chocadeiras!$D$5:$Y$999,22,0)</f>
        <v>0</v>
      </c>
    </row>
    <row r="159" spans="4:9" ht="16.5" customHeight="1" thickBot="1" x14ac:dyDescent="0.35">
      <c r="D159" s="251" t="s">
        <v>361</v>
      </c>
      <c r="E159" s="243" t="s">
        <v>131</v>
      </c>
      <c r="F159" s="272"/>
      <c r="G159" s="249" t="str">
        <f>IFERROR(I159/I157,"")</f>
        <v/>
      </c>
      <c r="H159" s="273"/>
      <c r="I159" s="254">
        <f>VLOOKUP(D159,controle_chocadeiras!$D$5:$Y$999,22,0)</f>
        <v>0</v>
      </c>
    </row>
    <row r="160" spans="4:9" ht="16.5" customHeight="1" thickBot="1" x14ac:dyDescent="0.35">
      <c r="D160" s="251" t="s">
        <v>362</v>
      </c>
      <c r="E160" s="245" t="s">
        <v>132</v>
      </c>
      <c r="F160" s="261" t="str">
        <f>IF(VLOOKUP(D160,controle_chocadeiras!$D$5:$Y$999,4,0)="","",VLOOKUP(D160,controle_chocadeiras!$D$5:$Y$999,4,0))</f>
        <v/>
      </c>
      <c r="G160" s="260" t="str">
        <f>IFERROR(I160/I157,"")</f>
        <v/>
      </c>
      <c r="H160" s="242"/>
      <c r="I160" s="255">
        <f>I157-(I158+I159)</f>
        <v>0</v>
      </c>
    </row>
    <row r="161" spans="4:9" ht="16.5" customHeight="1" thickBot="1" x14ac:dyDescent="0.35">
      <c r="D161" s="251" t="s">
        <v>363</v>
      </c>
      <c r="E161" s="256" t="s">
        <v>129</v>
      </c>
      <c r="F161" s="270" t="str">
        <f>IF(VLOOKUP(D161,controle_chocadeiras!$D$5:$Y$999,4,0)="","",VLOOKUP(D161,controle_chocadeiras!$D$5:$Y$999,4,0))</f>
        <v/>
      </c>
      <c r="G161" s="266"/>
      <c r="H161" s="271" t="str">
        <f>IF(VLOOKUP(D161,controle_chocadeiras!$D$5:$Y$999,3,0)="","",VLOOKUP(D161,controle_chocadeiras!$D$5:$Y$999,3,0))</f>
        <v/>
      </c>
      <c r="I161" s="258">
        <f>VLOOKUP(D161,controle_chocadeiras!$D$5:$Y$999,22,0)</f>
        <v>0</v>
      </c>
    </row>
    <row r="162" spans="4:9" ht="16.5" customHeight="1" thickBot="1" x14ac:dyDescent="0.35">
      <c r="D162" s="251" t="s">
        <v>364</v>
      </c>
      <c r="E162" s="243" t="s">
        <v>130</v>
      </c>
      <c r="F162" s="272"/>
      <c r="G162" s="249" t="str">
        <f>IFERROR(I162/I161,"")</f>
        <v/>
      </c>
      <c r="H162" s="273"/>
      <c r="I162" s="254">
        <f>VLOOKUP(D162,controle_chocadeiras!$D$5:$Y$999,22,0)</f>
        <v>0</v>
      </c>
    </row>
    <row r="163" spans="4:9" ht="16.5" customHeight="1" thickBot="1" x14ac:dyDescent="0.35">
      <c r="D163" s="251" t="s">
        <v>365</v>
      </c>
      <c r="E163" s="243" t="s">
        <v>131</v>
      </c>
      <c r="F163" s="272"/>
      <c r="G163" s="249" t="str">
        <f>IFERROR(I163/I161,"")</f>
        <v/>
      </c>
      <c r="H163" s="273"/>
      <c r="I163" s="254">
        <f>VLOOKUP(D163,controle_chocadeiras!$D$5:$Y$999,22,0)</f>
        <v>0</v>
      </c>
    </row>
    <row r="164" spans="4:9" ht="16.5" customHeight="1" thickBot="1" x14ac:dyDescent="0.35">
      <c r="D164" s="251" t="s">
        <v>366</v>
      </c>
      <c r="E164" s="245" t="s">
        <v>132</v>
      </c>
      <c r="F164" s="261" t="str">
        <f>IF(VLOOKUP(D164,controle_chocadeiras!$D$5:$Y$999,4,0)="","",VLOOKUP(D164,controle_chocadeiras!$D$5:$Y$999,4,0))</f>
        <v/>
      </c>
      <c r="G164" s="260" t="str">
        <f>IFERROR(I164/I161,"")</f>
        <v/>
      </c>
      <c r="H164" s="242"/>
      <c r="I164" s="255">
        <f>I161-(I162+I163)</f>
        <v>0</v>
      </c>
    </row>
    <row r="165" spans="4:9" ht="16.5" customHeight="1" thickBot="1" x14ac:dyDescent="0.35">
      <c r="D165" s="251" t="s">
        <v>367</v>
      </c>
      <c r="E165" s="256" t="s">
        <v>129</v>
      </c>
      <c r="F165" s="270" t="str">
        <f>IF(VLOOKUP(D165,controle_chocadeiras!$D$5:$Y$999,4,0)="","",VLOOKUP(D165,controle_chocadeiras!$D$5:$Y$999,4,0))</f>
        <v/>
      </c>
      <c r="G165" s="266"/>
      <c r="H165" s="271" t="str">
        <f>IF(VLOOKUP(D165,controle_chocadeiras!$D$5:$Y$999,3,0)="","",VLOOKUP(D165,controle_chocadeiras!$D$5:$Y$999,3,0))</f>
        <v/>
      </c>
      <c r="I165" s="258">
        <f>VLOOKUP(D165,controle_chocadeiras!$D$5:$Y$999,22,0)</f>
        <v>0</v>
      </c>
    </row>
    <row r="166" spans="4:9" ht="16.5" customHeight="1" thickBot="1" x14ac:dyDescent="0.35">
      <c r="D166" s="251" t="s">
        <v>368</v>
      </c>
      <c r="E166" s="243" t="s">
        <v>130</v>
      </c>
      <c r="F166" s="272"/>
      <c r="G166" s="249" t="str">
        <f>IFERROR(I166/I165,"")</f>
        <v/>
      </c>
      <c r="H166" s="273"/>
      <c r="I166" s="254">
        <f>VLOOKUP(D166,controle_chocadeiras!$D$5:$Y$999,22,0)</f>
        <v>0</v>
      </c>
    </row>
    <row r="167" spans="4:9" ht="16.5" customHeight="1" thickBot="1" x14ac:dyDescent="0.35">
      <c r="D167" s="251" t="s">
        <v>369</v>
      </c>
      <c r="E167" s="243" t="s">
        <v>131</v>
      </c>
      <c r="F167" s="272"/>
      <c r="G167" s="249" t="str">
        <f>IFERROR(I167/I165,"")</f>
        <v/>
      </c>
      <c r="H167" s="273"/>
      <c r="I167" s="254">
        <f>VLOOKUP(D167,controle_chocadeiras!$D$5:$Y$999,22,0)</f>
        <v>0</v>
      </c>
    </row>
    <row r="168" spans="4:9" ht="16.5" customHeight="1" thickBot="1" x14ac:dyDescent="0.35">
      <c r="D168" s="251" t="s">
        <v>370</v>
      </c>
      <c r="E168" s="245" t="s">
        <v>132</v>
      </c>
      <c r="F168" s="261" t="str">
        <f>IF(VLOOKUP(D168,controle_chocadeiras!$D$5:$Y$999,4,0)="","",VLOOKUP(D168,controle_chocadeiras!$D$5:$Y$999,4,0))</f>
        <v/>
      </c>
      <c r="G168" s="260" t="str">
        <f>IFERROR(I168/I165,"")</f>
        <v/>
      </c>
      <c r="H168" s="242"/>
      <c r="I168" s="255">
        <f>I165-(I166+I167)</f>
        <v>0</v>
      </c>
    </row>
    <row r="169" spans="4:9" ht="16.5" customHeight="1" thickBot="1" x14ac:dyDescent="0.35">
      <c r="D169" s="251" t="s">
        <v>371</v>
      </c>
      <c r="E169" s="256" t="s">
        <v>129</v>
      </c>
      <c r="F169" s="270" t="str">
        <f>IF(VLOOKUP(D169,controle_chocadeiras!$D$5:$Y$999,4,0)="","",VLOOKUP(D169,controle_chocadeiras!$D$5:$Y$999,4,0))</f>
        <v/>
      </c>
      <c r="G169" s="266"/>
      <c r="H169" s="271" t="str">
        <f>IF(VLOOKUP(D169,controle_chocadeiras!$D$5:$Y$999,3,0)="","",VLOOKUP(D169,controle_chocadeiras!$D$5:$Y$999,3,0))</f>
        <v/>
      </c>
      <c r="I169" s="258">
        <f>VLOOKUP(D169,controle_chocadeiras!$D$5:$Y$999,22,0)</f>
        <v>0</v>
      </c>
    </row>
    <row r="170" spans="4:9" ht="16.5" customHeight="1" thickBot="1" x14ac:dyDescent="0.35">
      <c r="D170" s="251" t="s">
        <v>372</v>
      </c>
      <c r="E170" s="243" t="s">
        <v>130</v>
      </c>
      <c r="F170" s="272"/>
      <c r="G170" s="249" t="str">
        <f>IFERROR(I170/I169,"")</f>
        <v/>
      </c>
      <c r="H170" s="273"/>
      <c r="I170" s="254">
        <f>VLOOKUP(D170,controle_chocadeiras!$D$5:$Y$999,22,0)</f>
        <v>0</v>
      </c>
    </row>
    <row r="171" spans="4:9" ht="16.5" customHeight="1" thickBot="1" x14ac:dyDescent="0.35">
      <c r="D171" s="251" t="s">
        <v>373</v>
      </c>
      <c r="E171" s="243" t="s">
        <v>131</v>
      </c>
      <c r="F171" s="272"/>
      <c r="G171" s="249" t="str">
        <f>IFERROR(I171/I169,"")</f>
        <v/>
      </c>
      <c r="H171" s="273"/>
      <c r="I171" s="254">
        <f>VLOOKUP(D171,controle_chocadeiras!$D$5:$Y$999,22,0)</f>
        <v>0</v>
      </c>
    </row>
    <row r="172" spans="4:9" ht="16.5" customHeight="1" thickBot="1" x14ac:dyDescent="0.35">
      <c r="D172" s="251" t="s">
        <v>374</v>
      </c>
      <c r="E172" s="245" t="s">
        <v>132</v>
      </c>
      <c r="F172" s="261" t="str">
        <f>IF(VLOOKUP(D172,controle_chocadeiras!$D$5:$Y$999,4,0)="","",VLOOKUP(D172,controle_chocadeiras!$D$5:$Y$999,4,0))</f>
        <v/>
      </c>
      <c r="G172" s="260" t="str">
        <f>IFERROR(I172/I169,"")</f>
        <v/>
      </c>
      <c r="H172" s="242"/>
      <c r="I172" s="255">
        <f>I169-(I170+I171)</f>
        <v>0</v>
      </c>
    </row>
    <row r="173" spans="4:9" ht="16.5" customHeight="1" thickBot="1" x14ac:dyDescent="0.35">
      <c r="D173" s="251" t="s">
        <v>375</v>
      </c>
      <c r="E173" s="256" t="s">
        <v>129</v>
      </c>
      <c r="F173" s="270" t="str">
        <f>IF(VLOOKUP(D173,controle_chocadeiras!$D$5:$Y$999,4,0)="","",VLOOKUP(D173,controle_chocadeiras!$D$5:$Y$999,4,0))</f>
        <v/>
      </c>
      <c r="G173" s="266"/>
      <c r="H173" s="271" t="str">
        <f>IF(VLOOKUP(D173,controle_chocadeiras!$D$5:$Y$999,3,0)="","",VLOOKUP(D173,controle_chocadeiras!$D$5:$Y$999,3,0))</f>
        <v/>
      </c>
      <c r="I173" s="258">
        <f>VLOOKUP(D173,controle_chocadeiras!$D$5:$Y$999,22,0)</f>
        <v>0</v>
      </c>
    </row>
    <row r="174" spans="4:9" ht="16.5" customHeight="1" thickBot="1" x14ac:dyDescent="0.35">
      <c r="D174" s="251" t="s">
        <v>376</v>
      </c>
      <c r="E174" s="243" t="s">
        <v>130</v>
      </c>
      <c r="F174" s="272"/>
      <c r="G174" s="249" t="str">
        <f>IFERROR(I174/I173,"")</f>
        <v/>
      </c>
      <c r="H174" s="273"/>
      <c r="I174" s="254">
        <f>VLOOKUP(D174,controle_chocadeiras!$D$5:$Y$999,22,0)</f>
        <v>0</v>
      </c>
    </row>
    <row r="175" spans="4:9" ht="16.5" customHeight="1" thickBot="1" x14ac:dyDescent="0.35">
      <c r="D175" s="251" t="s">
        <v>377</v>
      </c>
      <c r="E175" s="243" t="s">
        <v>131</v>
      </c>
      <c r="F175" s="272"/>
      <c r="G175" s="249" t="str">
        <f>IFERROR(I175/I173,"")</f>
        <v/>
      </c>
      <c r="H175" s="273"/>
      <c r="I175" s="254">
        <f>VLOOKUP(D175,controle_chocadeiras!$D$5:$Y$999,22,0)</f>
        <v>0</v>
      </c>
    </row>
    <row r="176" spans="4:9" ht="16.5" customHeight="1" thickBot="1" x14ac:dyDescent="0.35">
      <c r="D176" s="251" t="s">
        <v>378</v>
      </c>
      <c r="E176" s="245" t="s">
        <v>132</v>
      </c>
      <c r="F176" s="261" t="str">
        <f>IF(VLOOKUP(D176,controle_chocadeiras!$D$5:$Y$999,4,0)="","",VLOOKUP(D176,controle_chocadeiras!$D$5:$Y$999,4,0))</f>
        <v/>
      </c>
      <c r="G176" s="260" t="str">
        <f>IFERROR(I176/I173,"")</f>
        <v/>
      </c>
      <c r="H176" s="242"/>
      <c r="I176" s="255">
        <f>I173-(I174+I175)</f>
        <v>0</v>
      </c>
    </row>
    <row r="177" spans="4:9" ht="16.5" customHeight="1" thickBot="1" x14ac:dyDescent="0.35">
      <c r="D177" s="251" t="s">
        <v>379</v>
      </c>
      <c r="E177" s="256" t="s">
        <v>129</v>
      </c>
      <c r="F177" s="270" t="str">
        <f>IF(VLOOKUP(D177,controle_chocadeiras!$D$5:$Y$999,4,0)="","",VLOOKUP(D177,controle_chocadeiras!$D$5:$Y$999,4,0))</f>
        <v/>
      </c>
      <c r="G177" s="266"/>
      <c r="H177" s="271" t="str">
        <f>IF(VLOOKUP(D177,controle_chocadeiras!$D$5:$Y$999,3,0)="","",VLOOKUP(D177,controle_chocadeiras!$D$5:$Y$999,3,0))</f>
        <v/>
      </c>
      <c r="I177" s="258">
        <f>VLOOKUP(D177,controle_chocadeiras!$D$5:$Y$999,22,0)</f>
        <v>0</v>
      </c>
    </row>
    <row r="178" spans="4:9" ht="16.5" customHeight="1" thickBot="1" x14ac:dyDescent="0.35">
      <c r="D178" s="251" t="s">
        <v>380</v>
      </c>
      <c r="E178" s="243" t="s">
        <v>130</v>
      </c>
      <c r="F178" s="272"/>
      <c r="G178" s="249" t="str">
        <f>IFERROR(I178/I177,"")</f>
        <v/>
      </c>
      <c r="H178" s="273"/>
      <c r="I178" s="254">
        <f>VLOOKUP(D178,controle_chocadeiras!$D$5:$Y$999,22,0)</f>
        <v>0</v>
      </c>
    </row>
    <row r="179" spans="4:9" ht="16.5" customHeight="1" thickBot="1" x14ac:dyDescent="0.35">
      <c r="D179" s="251" t="s">
        <v>381</v>
      </c>
      <c r="E179" s="243" t="s">
        <v>131</v>
      </c>
      <c r="F179" s="272"/>
      <c r="G179" s="249" t="str">
        <f>IFERROR(I179/I177,"")</f>
        <v/>
      </c>
      <c r="H179" s="273"/>
      <c r="I179" s="254">
        <f>VLOOKUP(D179,controle_chocadeiras!$D$5:$Y$999,22,0)</f>
        <v>0</v>
      </c>
    </row>
    <row r="180" spans="4:9" ht="16.5" customHeight="1" thickBot="1" x14ac:dyDescent="0.35">
      <c r="D180" s="251" t="s">
        <v>382</v>
      </c>
      <c r="E180" s="245" t="s">
        <v>132</v>
      </c>
      <c r="F180" s="261" t="str">
        <f>IF(VLOOKUP(D180,controle_chocadeiras!$D$5:$Y$999,4,0)="","",VLOOKUP(D180,controle_chocadeiras!$D$5:$Y$999,4,0))</f>
        <v/>
      </c>
      <c r="G180" s="260" t="str">
        <f>IFERROR(I180/I177,"")</f>
        <v/>
      </c>
      <c r="H180" s="242"/>
      <c r="I180" s="255">
        <f>I177-(I178+I179)</f>
        <v>0</v>
      </c>
    </row>
    <row r="181" spans="4:9" ht="16.5" customHeight="1" thickBot="1" x14ac:dyDescent="0.35">
      <c r="D181" s="251" t="s">
        <v>383</v>
      </c>
      <c r="E181" s="256" t="s">
        <v>129</v>
      </c>
      <c r="F181" s="270" t="str">
        <f>IF(VLOOKUP(D181,controle_chocadeiras!$D$5:$Y$999,4,0)="","",VLOOKUP(D181,controle_chocadeiras!$D$5:$Y$999,4,0))</f>
        <v/>
      </c>
      <c r="G181" s="266"/>
      <c r="H181" s="271" t="str">
        <f>IF(VLOOKUP(D181,controle_chocadeiras!$D$5:$Y$999,3,0)="","",VLOOKUP(D181,controle_chocadeiras!$D$5:$Y$999,3,0))</f>
        <v/>
      </c>
      <c r="I181" s="258">
        <f>VLOOKUP(D181,controle_chocadeiras!$D$5:$Y$999,22,0)</f>
        <v>0</v>
      </c>
    </row>
    <row r="182" spans="4:9" ht="16.5" customHeight="1" thickBot="1" x14ac:dyDescent="0.35">
      <c r="D182" s="251" t="s">
        <v>384</v>
      </c>
      <c r="E182" s="243" t="s">
        <v>130</v>
      </c>
      <c r="F182" s="272"/>
      <c r="G182" s="249" t="str">
        <f>IFERROR(I182/I181,"")</f>
        <v/>
      </c>
      <c r="H182" s="273"/>
      <c r="I182" s="254">
        <f>VLOOKUP(D182,controle_chocadeiras!$D$5:$Y$999,22,0)</f>
        <v>0</v>
      </c>
    </row>
    <row r="183" spans="4:9" ht="16.5" customHeight="1" thickBot="1" x14ac:dyDescent="0.35">
      <c r="D183" s="251" t="s">
        <v>385</v>
      </c>
      <c r="E183" s="243" t="s">
        <v>131</v>
      </c>
      <c r="F183" s="272"/>
      <c r="G183" s="249" t="str">
        <f>IFERROR(I183/I181,"")</f>
        <v/>
      </c>
      <c r="H183" s="273"/>
      <c r="I183" s="254">
        <f>VLOOKUP(D183,controle_chocadeiras!$D$5:$Y$999,22,0)</f>
        <v>0</v>
      </c>
    </row>
    <row r="184" spans="4:9" ht="16.5" customHeight="1" thickBot="1" x14ac:dyDescent="0.35">
      <c r="D184" s="251" t="s">
        <v>386</v>
      </c>
      <c r="E184" s="245" t="s">
        <v>132</v>
      </c>
      <c r="F184" s="261" t="str">
        <f>IF(VLOOKUP(D184,controle_chocadeiras!$D$5:$Y$999,4,0)="","",VLOOKUP(D184,controle_chocadeiras!$D$5:$Y$999,4,0))</f>
        <v/>
      </c>
      <c r="G184" s="260" t="str">
        <f>IFERROR(I184/I181,"")</f>
        <v/>
      </c>
      <c r="H184" s="242"/>
      <c r="I184" s="255">
        <f>I181-(I182+I183)</f>
        <v>0</v>
      </c>
    </row>
    <row r="185" spans="4:9" ht="16.5" customHeight="1" thickBot="1" x14ac:dyDescent="0.35">
      <c r="D185" s="251" t="s">
        <v>387</v>
      </c>
      <c r="E185" s="256" t="s">
        <v>129</v>
      </c>
      <c r="F185" s="270" t="str">
        <f>IF(VLOOKUP(D185,controle_chocadeiras!$D$5:$Y$999,4,0)="","",VLOOKUP(D185,controle_chocadeiras!$D$5:$Y$999,4,0))</f>
        <v/>
      </c>
      <c r="G185" s="266"/>
      <c r="H185" s="271" t="str">
        <f>IF(VLOOKUP(D185,controle_chocadeiras!$D$5:$Y$999,3,0)="","",VLOOKUP(D185,controle_chocadeiras!$D$5:$Y$999,3,0))</f>
        <v/>
      </c>
      <c r="I185" s="258">
        <f>VLOOKUP(D185,controle_chocadeiras!$D$5:$Y$999,22,0)</f>
        <v>0</v>
      </c>
    </row>
    <row r="186" spans="4:9" ht="16.5" customHeight="1" thickBot="1" x14ac:dyDescent="0.35">
      <c r="D186" s="251" t="s">
        <v>388</v>
      </c>
      <c r="E186" s="243" t="s">
        <v>130</v>
      </c>
      <c r="F186" s="272"/>
      <c r="G186" s="249" t="str">
        <f>IFERROR(I186/I185,"")</f>
        <v/>
      </c>
      <c r="H186" s="273"/>
      <c r="I186" s="254">
        <f>VLOOKUP(D186,controle_chocadeiras!$D$5:$Y$999,22,0)</f>
        <v>0</v>
      </c>
    </row>
    <row r="187" spans="4:9" ht="16.5" customHeight="1" thickBot="1" x14ac:dyDescent="0.35">
      <c r="D187" s="251" t="s">
        <v>389</v>
      </c>
      <c r="E187" s="243" t="s">
        <v>131</v>
      </c>
      <c r="F187" s="272"/>
      <c r="G187" s="249" t="str">
        <f>IFERROR(I187/I185,"")</f>
        <v/>
      </c>
      <c r="H187" s="273"/>
      <c r="I187" s="254">
        <f>VLOOKUP(D187,controle_chocadeiras!$D$5:$Y$999,22,0)</f>
        <v>0</v>
      </c>
    </row>
    <row r="188" spans="4:9" ht="16.5" customHeight="1" thickBot="1" x14ac:dyDescent="0.35">
      <c r="D188" s="251" t="s">
        <v>390</v>
      </c>
      <c r="E188" s="245" t="s">
        <v>132</v>
      </c>
      <c r="F188" s="261" t="str">
        <f>IF(VLOOKUP(D188,controle_chocadeiras!$D$5:$Y$999,4,0)="","",VLOOKUP(D188,controle_chocadeiras!$D$5:$Y$999,4,0))</f>
        <v/>
      </c>
      <c r="G188" s="260" t="str">
        <f>IFERROR(I188/I185,"")</f>
        <v/>
      </c>
      <c r="H188" s="242"/>
      <c r="I188" s="255">
        <f>I185-(I186+I187)</f>
        <v>0</v>
      </c>
    </row>
    <row r="189" spans="4:9" ht="16.5" customHeight="1" thickBot="1" x14ac:dyDescent="0.35">
      <c r="D189" s="251" t="s">
        <v>391</v>
      </c>
      <c r="E189" s="256" t="s">
        <v>129</v>
      </c>
      <c r="F189" s="270" t="str">
        <f>IF(VLOOKUP(D189,controle_chocadeiras!$D$5:$Y$999,4,0)="","",VLOOKUP(D189,controle_chocadeiras!$D$5:$Y$999,4,0))</f>
        <v/>
      </c>
      <c r="G189" s="266"/>
      <c r="H189" s="271" t="str">
        <f>IF(VLOOKUP(D189,controle_chocadeiras!$D$5:$Y$999,3,0)="","",VLOOKUP(D189,controle_chocadeiras!$D$5:$Y$999,3,0))</f>
        <v/>
      </c>
      <c r="I189" s="258">
        <f>VLOOKUP(D189,controle_chocadeiras!$D$5:$Y$999,22,0)</f>
        <v>0</v>
      </c>
    </row>
    <row r="190" spans="4:9" ht="16.5" customHeight="1" thickBot="1" x14ac:dyDescent="0.35">
      <c r="D190" s="251" t="s">
        <v>392</v>
      </c>
      <c r="E190" s="243" t="s">
        <v>130</v>
      </c>
      <c r="F190" s="272"/>
      <c r="G190" s="249" t="str">
        <f>IFERROR(I190/I189,"")</f>
        <v/>
      </c>
      <c r="H190" s="273"/>
      <c r="I190" s="254">
        <f>VLOOKUP(D190,controle_chocadeiras!$D$5:$Y$999,22,0)</f>
        <v>0</v>
      </c>
    </row>
    <row r="191" spans="4:9" ht="16.5" customHeight="1" thickBot="1" x14ac:dyDescent="0.35">
      <c r="D191" s="251" t="s">
        <v>393</v>
      </c>
      <c r="E191" s="243" t="s">
        <v>131</v>
      </c>
      <c r="F191" s="272"/>
      <c r="G191" s="249" t="str">
        <f>IFERROR(I191/I189,"")</f>
        <v/>
      </c>
      <c r="H191" s="273"/>
      <c r="I191" s="254">
        <f>VLOOKUP(D191,controle_chocadeiras!$D$5:$Y$999,22,0)</f>
        <v>0</v>
      </c>
    </row>
    <row r="192" spans="4:9" ht="16.5" customHeight="1" thickBot="1" x14ac:dyDescent="0.35">
      <c r="D192" s="251" t="s">
        <v>394</v>
      </c>
      <c r="E192" s="245" t="s">
        <v>132</v>
      </c>
      <c r="F192" s="261" t="str">
        <f>IF(VLOOKUP(D192,controle_chocadeiras!$D$5:$Y$999,4,0)="","",VLOOKUP(D192,controle_chocadeiras!$D$5:$Y$999,4,0))</f>
        <v/>
      </c>
      <c r="G192" s="260" t="str">
        <f>IFERROR(I192/I189,"")</f>
        <v/>
      </c>
      <c r="H192" s="242"/>
      <c r="I192" s="255">
        <f>I189-(I190+I191)</f>
        <v>0</v>
      </c>
    </row>
    <row r="193" spans="4:9" ht="16.5" customHeight="1" thickBot="1" x14ac:dyDescent="0.35">
      <c r="D193" s="251" t="s">
        <v>395</v>
      </c>
      <c r="E193" s="256" t="s">
        <v>129</v>
      </c>
      <c r="F193" s="270" t="str">
        <f>IF(VLOOKUP(D193,controle_chocadeiras!$D$5:$Y$999,4,0)="","",VLOOKUP(D193,controle_chocadeiras!$D$5:$Y$999,4,0))</f>
        <v/>
      </c>
      <c r="G193" s="266"/>
      <c r="H193" s="271" t="str">
        <f>IF(VLOOKUP(D193,controle_chocadeiras!$D$5:$Y$999,3,0)="","",VLOOKUP(D193,controle_chocadeiras!$D$5:$Y$999,3,0))</f>
        <v/>
      </c>
      <c r="I193" s="258">
        <f>VLOOKUP(D193,controle_chocadeiras!$D$5:$Y$999,22,0)</f>
        <v>0</v>
      </c>
    </row>
    <row r="194" spans="4:9" ht="16.5" customHeight="1" thickBot="1" x14ac:dyDescent="0.35">
      <c r="D194" s="251" t="s">
        <v>396</v>
      </c>
      <c r="E194" s="243" t="s">
        <v>130</v>
      </c>
      <c r="F194" s="272"/>
      <c r="G194" s="249" t="str">
        <f>IFERROR(I194/I193,"")</f>
        <v/>
      </c>
      <c r="H194" s="273"/>
      <c r="I194" s="254">
        <f>VLOOKUP(D194,controle_chocadeiras!$D$5:$Y$999,22,0)</f>
        <v>0</v>
      </c>
    </row>
    <row r="195" spans="4:9" ht="16.5" customHeight="1" thickBot="1" x14ac:dyDescent="0.35">
      <c r="D195" s="251" t="s">
        <v>397</v>
      </c>
      <c r="E195" s="243" t="s">
        <v>131</v>
      </c>
      <c r="F195" s="272"/>
      <c r="G195" s="249" t="str">
        <f>IFERROR(I195/I193,"")</f>
        <v/>
      </c>
      <c r="H195" s="273"/>
      <c r="I195" s="254">
        <f>VLOOKUP(D195,controle_chocadeiras!$D$5:$Y$999,22,0)</f>
        <v>0</v>
      </c>
    </row>
    <row r="196" spans="4:9" ht="16.5" customHeight="1" thickBot="1" x14ac:dyDescent="0.35">
      <c r="D196" s="251" t="s">
        <v>398</v>
      </c>
      <c r="E196" s="245" t="s">
        <v>132</v>
      </c>
      <c r="F196" s="261" t="str">
        <f>IF(VLOOKUP(D196,controle_chocadeiras!$D$5:$Y$999,4,0)="","",VLOOKUP(D196,controle_chocadeiras!$D$5:$Y$999,4,0))</f>
        <v/>
      </c>
      <c r="G196" s="260" t="str">
        <f>IFERROR(I196/I193,"")</f>
        <v/>
      </c>
      <c r="H196" s="242"/>
      <c r="I196" s="255">
        <f>I193-(I194+I195)</f>
        <v>0</v>
      </c>
    </row>
    <row r="197" spans="4:9" ht="16.5" customHeight="1" thickBot="1" x14ac:dyDescent="0.35">
      <c r="D197" s="251" t="s">
        <v>399</v>
      </c>
      <c r="E197" s="256" t="s">
        <v>129</v>
      </c>
      <c r="F197" s="270" t="str">
        <f>IF(VLOOKUP(D197,controle_chocadeiras!$D$5:$Y$999,4,0)="","",VLOOKUP(D197,controle_chocadeiras!$D$5:$Y$999,4,0))</f>
        <v/>
      </c>
      <c r="G197" s="266"/>
      <c r="H197" s="271" t="str">
        <f>IF(VLOOKUP(D197,controle_chocadeiras!$D$5:$Y$999,3,0)="","",VLOOKUP(D197,controle_chocadeiras!$D$5:$Y$999,3,0))</f>
        <v/>
      </c>
      <c r="I197" s="258">
        <f>VLOOKUP(D197,controle_chocadeiras!$D$5:$Y$999,22,0)</f>
        <v>0</v>
      </c>
    </row>
    <row r="198" spans="4:9" ht="16.5" customHeight="1" thickBot="1" x14ac:dyDescent="0.35">
      <c r="D198" s="251" t="s">
        <v>400</v>
      </c>
      <c r="E198" s="243" t="s">
        <v>130</v>
      </c>
      <c r="F198" s="272"/>
      <c r="G198" s="249" t="str">
        <f>IFERROR(I198/I197,"")</f>
        <v/>
      </c>
      <c r="H198" s="273"/>
      <c r="I198" s="254">
        <f>VLOOKUP(D198,controle_chocadeiras!$D$5:$Y$999,22,0)</f>
        <v>0</v>
      </c>
    </row>
    <row r="199" spans="4:9" ht="16.5" customHeight="1" thickBot="1" x14ac:dyDescent="0.35">
      <c r="D199" s="251" t="s">
        <v>401</v>
      </c>
      <c r="E199" s="243" t="s">
        <v>131</v>
      </c>
      <c r="F199" s="272"/>
      <c r="G199" s="249" t="str">
        <f>IFERROR(I199/I197,"")</f>
        <v/>
      </c>
      <c r="H199" s="273"/>
      <c r="I199" s="254">
        <f>VLOOKUP(D199,controle_chocadeiras!$D$5:$Y$999,22,0)</f>
        <v>0</v>
      </c>
    </row>
    <row r="200" spans="4:9" ht="16.5" customHeight="1" thickBot="1" x14ac:dyDescent="0.35">
      <c r="D200" s="251" t="s">
        <v>402</v>
      </c>
      <c r="E200" s="245" t="s">
        <v>132</v>
      </c>
      <c r="F200" s="261" t="str">
        <f>IF(VLOOKUP(D200,controle_chocadeiras!$D$5:$Y$999,4,0)="","",VLOOKUP(D200,controle_chocadeiras!$D$5:$Y$999,4,0))</f>
        <v/>
      </c>
      <c r="G200" s="260" t="str">
        <f>IFERROR(I200/I197,"")</f>
        <v/>
      </c>
      <c r="H200" s="242"/>
      <c r="I200" s="255">
        <f>I197-(I198+I199)</f>
        <v>0</v>
      </c>
    </row>
    <row r="201" spans="4:9" ht="16.5" customHeight="1" thickBot="1" x14ac:dyDescent="0.35">
      <c r="D201" s="251" t="s">
        <v>403</v>
      </c>
      <c r="E201" s="256" t="s">
        <v>129</v>
      </c>
      <c r="F201" s="270" t="str">
        <f>IF(VLOOKUP(D201,controle_chocadeiras!$D$5:$Y$999,4,0)="","",VLOOKUP(D201,controle_chocadeiras!$D$5:$Y$999,4,0))</f>
        <v/>
      </c>
      <c r="G201" s="266"/>
      <c r="H201" s="271" t="str">
        <f>IF(VLOOKUP(D201,controle_chocadeiras!$D$5:$Y$999,3,0)="","",VLOOKUP(D201,controle_chocadeiras!$D$5:$Y$999,3,0))</f>
        <v/>
      </c>
      <c r="I201" s="258">
        <f>VLOOKUP(D201,controle_chocadeiras!$D$5:$Y$999,22,0)</f>
        <v>0</v>
      </c>
    </row>
    <row r="202" spans="4:9" ht="16.5" customHeight="1" thickBot="1" x14ac:dyDescent="0.35">
      <c r="D202" s="251" t="s">
        <v>404</v>
      </c>
      <c r="E202" s="243" t="s">
        <v>130</v>
      </c>
      <c r="F202" s="272"/>
      <c r="G202" s="249" t="str">
        <f>IFERROR(I202/I201,"")</f>
        <v/>
      </c>
      <c r="H202" s="273"/>
      <c r="I202" s="254">
        <f>VLOOKUP(D202,controle_chocadeiras!$D$5:$Y$999,22,0)</f>
        <v>0</v>
      </c>
    </row>
    <row r="203" spans="4:9" ht="16.5" customHeight="1" thickBot="1" x14ac:dyDescent="0.35">
      <c r="D203" s="251" t="s">
        <v>405</v>
      </c>
      <c r="E203" s="243" t="s">
        <v>131</v>
      </c>
      <c r="F203" s="272"/>
      <c r="G203" s="249" t="str">
        <f>IFERROR(I203/I201,"")</f>
        <v/>
      </c>
      <c r="H203" s="273"/>
      <c r="I203" s="254">
        <f>VLOOKUP(D203,controle_chocadeiras!$D$5:$Y$999,22,0)</f>
        <v>0</v>
      </c>
    </row>
    <row r="204" spans="4:9" ht="16.5" customHeight="1" thickBot="1" x14ac:dyDescent="0.35">
      <c r="D204" s="251" t="s">
        <v>406</v>
      </c>
      <c r="E204" s="245" t="s">
        <v>132</v>
      </c>
      <c r="F204" s="261" t="str">
        <f>IF(VLOOKUP(D204,controle_chocadeiras!$D$5:$Y$999,4,0)="","",VLOOKUP(D204,controle_chocadeiras!$D$5:$Y$999,4,0))</f>
        <v/>
      </c>
      <c r="G204" s="260" t="str">
        <f>IFERROR(I204/I201,"")</f>
        <v/>
      </c>
      <c r="H204" s="242"/>
      <c r="I204" s="255">
        <f>I201-(I202+I203)</f>
        <v>0</v>
      </c>
    </row>
    <row r="205" spans="4:9" ht="16.5" customHeight="1" thickBot="1" x14ac:dyDescent="0.35">
      <c r="D205" s="251" t="s">
        <v>407</v>
      </c>
      <c r="E205" s="256" t="s">
        <v>129</v>
      </c>
      <c r="F205" s="270" t="str">
        <f>IF(VLOOKUP(D205,controle_chocadeiras!$D$5:$Y$999,4,0)="","",VLOOKUP(D205,controle_chocadeiras!$D$5:$Y$999,4,0))</f>
        <v/>
      </c>
      <c r="G205" s="266"/>
      <c r="H205" s="271" t="str">
        <f>IF(VLOOKUP(D205,controle_chocadeiras!$D$5:$Y$999,3,0)="","",VLOOKUP(D205,controle_chocadeiras!$D$5:$Y$999,3,0))</f>
        <v/>
      </c>
      <c r="I205" s="258">
        <f>VLOOKUP(D205,controle_chocadeiras!$D$5:$Y$999,22,0)</f>
        <v>0</v>
      </c>
    </row>
    <row r="206" spans="4:9" ht="16.5" customHeight="1" thickBot="1" x14ac:dyDescent="0.35">
      <c r="D206" s="251" t="s">
        <v>408</v>
      </c>
      <c r="E206" s="243" t="s">
        <v>130</v>
      </c>
      <c r="F206" s="272"/>
      <c r="G206" s="249" t="str">
        <f>IFERROR(I206/I205,"")</f>
        <v/>
      </c>
      <c r="H206" s="273"/>
      <c r="I206" s="254">
        <f>VLOOKUP(D206,controle_chocadeiras!$D$5:$Y$999,22,0)</f>
        <v>0</v>
      </c>
    </row>
    <row r="207" spans="4:9" ht="16.5" customHeight="1" thickBot="1" x14ac:dyDescent="0.35">
      <c r="D207" s="251" t="s">
        <v>409</v>
      </c>
      <c r="E207" s="243" t="s">
        <v>131</v>
      </c>
      <c r="F207" s="272"/>
      <c r="G207" s="249" t="str">
        <f>IFERROR(I207/I205,"")</f>
        <v/>
      </c>
      <c r="H207" s="273"/>
      <c r="I207" s="254">
        <f>VLOOKUP(D207,controle_chocadeiras!$D$5:$Y$999,22,0)</f>
        <v>0</v>
      </c>
    </row>
    <row r="208" spans="4:9" ht="16.5" customHeight="1" thickBot="1" x14ac:dyDescent="0.35">
      <c r="D208" s="251" t="s">
        <v>410</v>
      </c>
      <c r="E208" s="245" t="s">
        <v>132</v>
      </c>
      <c r="F208" s="261" t="str">
        <f>IF(VLOOKUP(D208,controle_chocadeiras!$D$5:$Y$999,4,0)="","",VLOOKUP(D208,controle_chocadeiras!$D$5:$Y$999,4,0))</f>
        <v/>
      </c>
      <c r="G208" s="260" t="str">
        <f>IFERROR(I208/I205,"")</f>
        <v/>
      </c>
      <c r="H208" s="242"/>
      <c r="I208" s="255">
        <f>I205-(I206+I207)</f>
        <v>0</v>
      </c>
    </row>
    <row r="209" spans="4:9" ht="16.5" customHeight="1" thickBot="1" x14ac:dyDescent="0.35">
      <c r="D209" s="251" t="s">
        <v>411</v>
      </c>
      <c r="E209" s="256" t="s">
        <v>129</v>
      </c>
      <c r="F209" s="270" t="str">
        <f>IF(VLOOKUP(D209,controle_chocadeiras!$D$5:$Y$999,4,0)="","",VLOOKUP(D209,controle_chocadeiras!$D$5:$Y$999,4,0))</f>
        <v/>
      </c>
      <c r="G209" s="266"/>
      <c r="H209" s="271" t="str">
        <f>IF(VLOOKUP(D209,controle_chocadeiras!$D$5:$Y$999,3,0)="","",VLOOKUP(D209,controle_chocadeiras!$D$5:$Y$999,3,0))</f>
        <v/>
      </c>
      <c r="I209" s="258">
        <f>VLOOKUP(D209,controle_chocadeiras!$D$5:$Y$999,22,0)</f>
        <v>0</v>
      </c>
    </row>
    <row r="210" spans="4:9" ht="16.5" customHeight="1" thickBot="1" x14ac:dyDescent="0.35">
      <c r="D210" s="251" t="s">
        <v>412</v>
      </c>
      <c r="E210" s="243" t="s">
        <v>130</v>
      </c>
      <c r="F210" s="272"/>
      <c r="G210" s="249" t="str">
        <f>IFERROR(I210/I209,"")</f>
        <v/>
      </c>
      <c r="H210" s="273"/>
      <c r="I210" s="254">
        <f>VLOOKUP(D210,controle_chocadeiras!$D$5:$Y$999,22,0)</f>
        <v>0</v>
      </c>
    </row>
    <row r="211" spans="4:9" ht="16.5" customHeight="1" thickBot="1" x14ac:dyDescent="0.35">
      <c r="D211" s="251" t="s">
        <v>413</v>
      </c>
      <c r="E211" s="243" t="s">
        <v>131</v>
      </c>
      <c r="F211" s="272"/>
      <c r="G211" s="249" t="str">
        <f>IFERROR(I211/I209,"")</f>
        <v/>
      </c>
      <c r="H211" s="273"/>
      <c r="I211" s="254">
        <f>VLOOKUP(D211,controle_chocadeiras!$D$5:$Y$999,22,0)</f>
        <v>0</v>
      </c>
    </row>
    <row r="212" spans="4:9" ht="16.5" customHeight="1" thickBot="1" x14ac:dyDescent="0.35">
      <c r="D212" s="251" t="s">
        <v>414</v>
      </c>
      <c r="E212" s="245" t="s">
        <v>132</v>
      </c>
      <c r="F212" s="261" t="e">
        <f>IF(VLOOKUP(D212,controle_chocadeiras!$D$5:$Y$999,4,0)="","",VLOOKUP(D212,controle_chocadeiras!$D$5:$Y$999,4,0))</f>
        <v>#N/A</v>
      </c>
      <c r="G212" s="260" t="str">
        <f>IFERROR(I212/I209,"")</f>
        <v/>
      </c>
      <c r="H212" s="242"/>
      <c r="I212" s="255">
        <f>I209-(I210+I211)</f>
        <v>0</v>
      </c>
    </row>
    <row r="213" spans="4:9" ht="16.5" customHeight="1" thickBot="1" x14ac:dyDescent="0.35">
      <c r="D213" s="251" t="s">
        <v>415</v>
      </c>
      <c r="E213" s="256" t="s">
        <v>129</v>
      </c>
      <c r="F213" s="270" t="str">
        <f>IF(VLOOKUP(D213,controle_chocadeiras!$D$5:$Y$999,4,0)="","",VLOOKUP(D213,controle_chocadeiras!$D$5:$Y$999,4,0))</f>
        <v/>
      </c>
      <c r="G213" s="266"/>
      <c r="H213" s="271" t="str">
        <f>IF(VLOOKUP(D213,controle_chocadeiras!$D$5:$Y$999,3,0)="","",VLOOKUP(D213,controle_chocadeiras!$D$5:$Y$999,3,0))</f>
        <v/>
      </c>
      <c r="I213" s="258">
        <f>VLOOKUP(D213,controle_chocadeiras!$D$5:$Y$999,22,0)</f>
        <v>0</v>
      </c>
    </row>
    <row r="214" spans="4:9" ht="16.5" customHeight="1" thickBot="1" x14ac:dyDescent="0.35">
      <c r="D214" s="251" t="s">
        <v>416</v>
      </c>
      <c r="E214" s="243" t="s">
        <v>130</v>
      </c>
      <c r="F214" s="272"/>
      <c r="G214" s="249" t="str">
        <f>IFERROR(I214/I213,"")</f>
        <v/>
      </c>
      <c r="H214" s="273"/>
      <c r="I214" s="254">
        <f>VLOOKUP(D214,controle_chocadeiras!$D$5:$Y$999,22,0)</f>
        <v>0</v>
      </c>
    </row>
    <row r="215" spans="4:9" ht="16.5" customHeight="1" thickBot="1" x14ac:dyDescent="0.35">
      <c r="D215" s="251" t="s">
        <v>417</v>
      </c>
      <c r="E215" s="243" t="s">
        <v>131</v>
      </c>
      <c r="F215" s="272"/>
      <c r="G215" s="249" t="str">
        <f>IFERROR(I215/I213,"")</f>
        <v/>
      </c>
      <c r="H215" s="273"/>
      <c r="I215" s="254">
        <f>VLOOKUP(D215,controle_chocadeiras!$D$5:$Y$999,22,0)</f>
        <v>0</v>
      </c>
    </row>
    <row r="216" spans="4:9" ht="16.5" customHeight="1" thickBot="1" x14ac:dyDescent="0.35">
      <c r="D216" s="251" t="s">
        <v>418</v>
      </c>
      <c r="E216" s="245" t="s">
        <v>132</v>
      </c>
      <c r="F216" s="261" t="str">
        <f>IF(VLOOKUP(D216,controle_chocadeiras!$D$5:$Y$999,4,0)="","",VLOOKUP(D216,controle_chocadeiras!$D$5:$Y$999,4,0))</f>
        <v/>
      </c>
      <c r="G216" s="260" t="str">
        <f>IFERROR(I216/I213,"")</f>
        <v/>
      </c>
      <c r="H216" s="242"/>
      <c r="I216" s="255">
        <f>I213-(I214+I215)</f>
        <v>0</v>
      </c>
    </row>
    <row r="217" spans="4:9" ht="16.5" customHeight="1" thickBot="1" x14ac:dyDescent="0.35">
      <c r="D217" s="251" t="s">
        <v>419</v>
      </c>
      <c r="E217" s="256" t="s">
        <v>129</v>
      </c>
      <c r="F217" s="270" t="str">
        <f>IF(VLOOKUP(D218,controle_chocadeiras!$D$5:$Y$999,4,0)="","",VLOOKUP(D218,controle_chocadeiras!$D$5:$Y$999,4,0))</f>
        <v/>
      </c>
      <c r="G217" s="266"/>
      <c r="H217" s="271" t="str">
        <f>IF(VLOOKUP(D218,controle_chocadeiras!$D$5:$Y$999,3,0)="","",VLOOKUP(D218,controle_chocadeiras!$D$5:$Y$999,3,0))</f>
        <v/>
      </c>
      <c r="I217" s="258">
        <f>VLOOKUP(D218,controle_chocadeiras!$D$5:$Y$999,22,0)</f>
        <v>0</v>
      </c>
    </row>
    <row r="218" spans="4:9" ht="16.5" customHeight="1" thickBot="1" x14ac:dyDescent="0.35">
      <c r="D218" s="251" t="s">
        <v>420</v>
      </c>
      <c r="E218" s="243" t="s">
        <v>130</v>
      </c>
      <c r="F218" s="272"/>
      <c r="G218" s="249" t="str">
        <f>IFERROR(I218/I217,"")</f>
        <v/>
      </c>
      <c r="H218" s="273"/>
      <c r="I218" s="254">
        <f>VLOOKUP(D219,controle_chocadeiras!$D$5:$Y$999,22,0)</f>
        <v>0</v>
      </c>
    </row>
    <row r="219" spans="4:9" ht="16.5" customHeight="1" thickBot="1" x14ac:dyDescent="0.35">
      <c r="D219" s="251" t="s">
        <v>421</v>
      </c>
      <c r="E219" s="243" t="s">
        <v>131</v>
      </c>
      <c r="F219" s="272"/>
      <c r="G219" s="249" t="str">
        <f>IFERROR(I219/I217,"")</f>
        <v/>
      </c>
      <c r="H219" s="273"/>
      <c r="I219" s="254">
        <f>VLOOKUP(D220,controle_chocadeiras!$D$5:$Y$999,22,0)</f>
        <v>0</v>
      </c>
    </row>
    <row r="220" spans="4:9" ht="16.5" customHeight="1" x14ac:dyDescent="0.3">
      <c r="D220" s="251" t="s">
        <v>422</v>
      </c>
      <c r="E220" s="245" t="s">
        <v>132</v>
      </c>
      <c r="F220" s="261" t="str">
        <f>IF(VLOOKUP(D220,controle_chocadeiras!$D$5:$Y$999,4,0)="","",VLOOKUP(D220,controle_chocadeiras!$D$5:$Y$999,4,0))</f>
        <v/>
      </c>
      <c r="G220" s="260" t="str">
        <f>IFERROR(I220/I217,"")</f>
        <v/>
      </c>
      <c r="H220" s="242"/>
      <c r="I220" s="255">
        <f>I217-(I218+I219)</f>
        <v>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E2:I2"/>
  </mergeCells>
  <hyperlinks>
    <hyperlink ref="B5" location="cria_recria!D2" tooltip="Controle de criação, de pintinhos até início da produção." display="01. Cria e Recria" xr:uid="{00000000-0004-0000-0900-000000000000}"/>
    <hyperlink ref="B6" location="coleta_ovos!D2" tooltip="Coleta de ovos pasa consumo e revenda." display="02. Coleta de Ovos" xr:uid="{00000000-0004-0000-0900-000001000000}"/>
    <hyperlink ref="B7" location="viabilidade_negocio!D2" tooltip="Lançamento de informações para verificar viabilidade do negócio, custos com ração e produção de ovos." display="03. Viabilidade Negócio" xr:uid="{00000000-0004-0000-0900-000002000000}"/>
    <hyperlink ref="B8" location="entrada_animais!D2" tooltip="Lançamento de compras de animais, juntamente com preços, idades e locais de compra." display="04. Entrada Animais" xr:uid="{00000000-0004-0000-0900-000003000000}"/>
    <hyperlink ref="B9" location="contagem_animais!D2" tooltip="Controle de contagem de aves, para verificar possíveis perdas e manter exatidão nos relatórios." display="05. Cont. Animais" xr:uid="{00000000-0004-0000-0900-000004000000}"/>
    <hyperlink ref="B10" location="producao!A1" tooltip="Controle de produção de ovos galados." display="06. Ovos Galados" xr:uid="{00000000-0004-0000-0900-000005000000}"/>
    <hyperlink ref="B11" location="controle_chocadeiras!D2" tooltip="Acompanhamento da produção de pintinhos nas chocadeiras." display="07. Controle Chocad." xr:uid="{00000000-0004-0000-0900-000006000000}"/>
    <hyperlink ref="B12" location="resumo_chocadeira!D2" tooltip="Resumo de produção das chocadeiras." display="08. Resumo Chocad." xr:uid="{00000000-0004-0000-0900-000007000000}"/>
    <hyperlink ref="B13" location="formula_racao!D2" tooltip="Formulação da ração, com ingredientes e quantidades devidas." display="09. Fórm. de Ração" xr:uid="{00000000-0004-0000-0900-000008000000}"/>
    <hyperlink ref="B14" location="proteina_racao!D2" tooltip="Como produzir sua ração? Saiba proporção exata." display="10. Proteína Ração" xr:uid="{00000000-0004-0000-0900-000009000000}"/>
    <hyperlink ref="B15" location="custos_variaveis!D2" tooltip="Lançamento de todas despesas de seu negócio." display="11. Custo Variável" xr:uid="{00000000-0004-0000-0900-00000A000000}"/>
    <hyperlink ref="B16" location="cheque_receb!D2" tooltip="Cheque que serve como comprovante de entrega e nota promissória." display="12. Comprovante" xr:uid="{00000000-0004-0000-0900-00000B000000}"/>
    <hyperlink ref="B4" location="Menu!G13" display="MENU" xr:uid="{00000000-0004-0000-0900-00000C000000}"/>
  </hyperlinks>
  <pageMargins left="1.9685039370078741" right="1.9685039370078741" top="0.39370078740157483" bottom="0.39370078740157483" header="0.51181102362204722" footer="0.51181102362204722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Planilha11"/>
  <dimension ref="A1:IH220"/>
  <sheetViews>
    <sheetView zoomScale="160" zoomScaleNormal="160" workbookViewId="0">
      <pane ySplit="4" topLeftCell="A5" activePane="bottomLeft" state="frozen"/>
      <selection activeCell="B1" sqref="B1"/>
      <selection pane="bottomLeft" activeCell="F5" sqref="F5:L7"/>
    </sheetView>
  </sheetViews>
  <sheetFormatPr defaultColWidth="9.140625" defaultRowHeight="16.5" x14ac:dyDescent="0.3"/>
  <cols>
    <col min="1" max="1" width="1.7109375" style="44" customWidth="1"/>
    <col min="2" max="2" width="13.85546875" style="45" customWidth="1"/>
    <col min="3" max="3" width="1.7109375" style="55" customWidth="1"/>
    <col min="4" max="4" width="10.28515625" style="45" hidden="1" customWidth="1"/>
    <col min="5" max="5" width="11.140625" style="206" bestFit="1" customWidth="1"/>
    <col min="6" max="6" width="6.42578125" style="206" bestFit="1" customWidth="1"/>
    <col min="7" max="7" width="6.7109375" style="236" customWidth="1"/>
    <col min="8" max="8" width="10.42578125" style="237" customWidth="1"/>
    <col min="9" max="10" width="8.7109375" style="237" customWidth="1"/>
    <col min="11" max="11" width="5.7109375" style="207" bestFit="1" customWidth="1"/>
    <col min="12" max="16" width="5.7109375" style="208" bestFit="1" customWidth="1"/>
    <col min="17" max="24" width="5.7109375" style="45" bestFit="1" customWidth="1"/>
    <col min="25" max="25" width="8.140625" style="238" customWidth="1"/>
    <col min="26" max="16384" width="9.140625" style="45"/>
  </cols>
  <sheetData>
    <row r="1" spans="1:242" ht="21.75" customHeight="1" x14ac:dyDescent="0.3">
      <c r="E1" s="204"/>
      <c r="F1" s="204"/>
      <c r="G1" s="230"/>
      <c r="H1" s="231"/>
      <c r="I1" s="231"/>
      <c r="J1" s="231"/>
      <c r="K1" s="203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32"/>
      <c r="Z1" s="171"/>
      <c r="AG1" s="171"/>
      <c r="AH1" s="171"/>
      <c r="AO1" s="171"/>
      <c r="AP1" s="171"/>
      <c r="AW1" s="171"/>
      <c r="AX1" s="171"/>
      <c r="BE1" s="171"/>
      <c r="BF1" s="171"/>
      <c r="BM1" s="171"/>
      <c r="BN1" s="171"/>
      <c r="BU1" s="171"/>
      <c r="BV1" s="171"/>
      <c r="CC1" s="171"/>
      <c r="CD1" s="171"/>
      <c r="CK1" s="171"/>
      <c r="CL1" s="171"/>
      <c r="CS1" s="171"/>
      <c r="CT1" s="171"/>
      <c r="DA1" s="171"/>
      <c r="DB1" s="171"/>
      <c r="DI1" s="171"/>
      <c r="DJ1" s="171"/>
      <c r="DQ1" s="171"/>
      <c r="DR1" s="171"/>
      <c r="DY1" s="171"/>
      <c r="DZ1" s="171"/>
      <c r="EG1" s="171"/>
      <c r="EH1" s="171"/>
      <c r="EO1" s="171"/>
      <c r="EP1" s="171"/>
      <c r="EW1" s="171"/>
      <c r="EX1" s="171"/>
      <c r="FE1" s="171"/>
      <c r="FF1" s="171"/>
      <c r="FM1" s="171"/>
      <c r="FN1" s="171"/>
      <c r="FU1" s="171"/>
      <c r="FV1" s="171"/>
      <c r="GC1" s="171"/>
      <c r="GD1" s="171"/>
      <c r="GK1" s="171"/>
      <c r="GL1" s="171"/>
      <c r="GS1" s="171"/>
      <c r="GT1" s="171"/>
      <c r="HA1" s="171"/>
      <c r="HB1" s="171"/>
      <c r="HI1" s="171"/>
      <c r="HJ1" s="171"/>
      <c r="HQ1" s="171"/>
      <c r="HR1" s="171"/>
      <c r="HY1" s="171"/>
      <c r="HZ1" s="171"/>
      <c r="IG1" s="171"/>
      <c r="IH1" s="171"/>
    </row>
    <row r="2" spans="1:242" ht="21.75" customHeight="1" x14ac:dyDescent="0.3">
      <c r="D2" s="233"/>
      <c r="E2" s="468" t="s">
        <v>271</v>
      </c>
      <c r="F2" s="469"/>
      <c r="G2" s="469"/>
      <c r="H2" s="469"/>
      <c r="I2" s="469"/>
      <c r="J2" s="469"/>
      <c r="K2" s="469"/>
      <c r="L2" s="469"/>
      <c r="M2" s="469"/>
      <c r="N2" s="469"/>
      <c r="O2" s="469"/>
      <c r="P2" s="469"/>
      <c r="Q2" s="469"/>
      <c r="R2" s="469"/>
      <c r="S2" s="469"/>
      <c r="T2" s="469"/>
      <c r="U2" s="469"/>
      <c r="V2" s="469"/>
      <c r="W2" s="469"/>
      <c r="X2" s="469"/>
      <c r="Y2" s="469"/>
      <c r="AF2" s="171"/>
      <c r="AG2" s="171"/>
      <c r="AN2" s="171"/>
      <c r="AO2" s="171"/>
      <c r="AV2" s="171"/>
      <c r="AW2" s="171"/>
      <c r="BD2" s="171"/>
      <c r="BE2" s="171"/>
      <c r="BL2" s="171"/>
      <c r="BM2" s="171"/>
      <c r="BT2" s="171"/>
      <c r="BU2" s="171"/>
      <c r="CB2" s="171"/>
      <c r="CC2" s="171"/>
      <c r="CJ2" s="171"/>
      <c r="CK2" s="171"/>
      <c r="CR2" s="171"/>
      <c r="CS2" s="171"/>
      <c r="CZ2" s="171"/>
      <c r="DA2" s="171"/>
      <c r="DH2" s="171"/>
      <c r="DI2" s="171"/>
      <c r="DP2" s="171"/>
      <c r="DQ2" s="171"/>
      <c r="DX2" s="171"/>
      <c r="DY2" s="171"/>
      <c r="EF2" s="171"/>
      <c r="EG2" s="171"/>
      <c r="EN2" s="171"/>
      <c r="EO2" s="171"/>
      <c r="EV2" s="171"/>
      <c r="EW2" s="171"/>
      <c r="FD2" s="171"/>
      <c r="FE2" s="171"/>
      <c r="FL2" s="171"/>
      <c r="FM2" s="171"/>
      <c r="FT2" s="171"/>
      <c r="FU2" s="171"/>
      <c r="GB2" s="171"/>
      <c r="GC2" s="171"/>
      <c r="GJ2" s="171"/>
      <c r="GK2" s="171"/>
      <c r="GR2" s="171"/>
      <c r="GS2" s="171"/>
      <c r="GZ2" s="171"/>
      <c r="HA2" s="171"/>
      <c r="HH2" s="171"/>
      <c r="HI2" s="171"/>
      <c r="HP2" s="171"/>
      <c r="HQ2" s="171"/>
    </row>
    <row r="3" spans="1:242" ht="21.75" customHeight="1" thickBot="1" x14ac:dyDescent="0.35">
      <c r="E3" s="202"/>
      <c r="F3" s="202"/>
      <c r="G3" s="234"/>
      <c r="H3" s="235"/>
      <c r="I3" s="235"/>
      <c r="J3" s="235"/>
      <c r="K3" s="203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32"/>
      <c r="Z3" s="171"/>
      <c r="AG3" s="171"/>
      <c r="AH3" s="171"/>
      <c r="AO3" s="171"/>
      <c r="AP3" s="171"/>
      <c r="AW3" s="171"/>
      <c r="AX3" s="171"/>
      <c r="BE3" s="171"/>
      <c r="BF3" s="171"/>
      <c r="BM3" s="171"/>
      <c r="BN3" s="171"/>
      <c r="BU3" s="171"/>
      <c r="BV3" s="171"/>
      <c r="CC3" s="171"/>
      <c r="CD3" s="171"/>
      <c r="CK3" s="171"/>
      <c r="CL3" s="171"/>
      <c r="CS3" s="171"/>
      <c r="CT3" s="171"/>
      <c r="DA3" s="171"/>
      <c r="DB3" s="171"/>
      <c r="DI3" s="171"/>
      <c r="DJ3" s="171"/>
      <c r="DQ3" s="171"/>
      <c r="DR3" s="171"/>
      <c r="DY3" s="171"/>
      <c r="DZ3" s="171"/>
      <c r="EG3" s="171"/>
      <c r="EH3" s="171"/>
      <c r="EO3" s="171"/>
      <c r="EP3" s="171"/>
      <c r="EW3" s="171"/>
      <c r="EX3" s="171"/>
      <c r="FE3" s="171"/>
      <c r="FF3" s="171"/>
      <c r="FM3" s="171"/>
      <c r="FN3" s="171"/>
      <c r="FU3" s="171"/>
      <c r="FV3" s="171"/>
      <c r="GC3" s="171"/>
      <c r="GD3" s="171"/>
      <c r="GK3" s="171"/>
      <c r="GL3" s="171"/>
      <c r="GS3" s="171"/>
      <c r="GT3" s="171"/>
      <c r="HA3" s="171"/>
      <c r="HB3" s="171"/>
      <c r="HI3" s="171"/>
      <c r="HJ3" s="171"/>
      <c r="HQ3" s="171"/>
      <c r="HR3" s="171"/>
      <c r="HY3" s="171"/>
      <c r="HZ3" s="171"/>
      <c r="IG3" s="171"/>
      <c r="IH3" s="171"/>
    </row>
    <row r="4" spans="1:242" x14ac:dyDescent="0.3">
      <c r="B4" s="340" t="s">
        <v>214</v>
      </c>
      <c r="D4" s="239" t="s">
        <v>135</v>
      </c>
      <c r="E4" s="246" t="s">
        <v>134</v>
      </c>
      <c r="F4" s="247" t="s">
        <v>273</v>
      </c>
      <c r="G4" s="247" t="s">
        <v>108</v>
      </c>
      <c r="H4" s="247" t="s">
        <v>27</v>
      </c>
      <c r="I4" s="247" t="s">
        <v>274</v>
      </c>
      <c r="J4" s="247" t="s">
        <v>272</v>
      </c>
      <c r="K4" s="247">
        <v>1</v>
      </c>
      <c r="L4" s="247">
        <v>2</v>
      </c>
      <c r="M4" s="247">
        <v>3</v>
      </c>
      <c r="N4" s="247">
        <v>4</v>
      </c>
      <c r="O4" s="247">
        <v>5</v>
      </c>
      <c r="P4" s="247">
        <v>6</v>
      </c>
      <c r="Q4" s="247">
        <v>7</v>
      </c>
      <c r="R4" s="247">
        <v>8</v>
      </c>
      <c r="S4" s="247">
        <v>9</v>
      </c>
      <c r="T4" s="247">
        <v>10</v>
      </c>
      <c r="U4" s="247">
        <v>11</v>
      </c>
      <c r="V4" s="247">
        <v>12</v>
      </c>
      <c r="W4" s="247">
        <v>13</v>
      </c>
      <c r="X4" s="247">
        <v>14</v>
      </c>
      <c r="Y4" s="248" t="s">
        <v>30</v>
      </c>
    </row>
    <row r="5" spans="1:242" ht="13.5" customHeight="1" x14ac:dyDescent="0.3">
      <c r="B5" s="341" t="s">
        <v>426</v>
      </c>
      <c r="D5" s="240" t="s">
        <v>136</v>
      </c>
      <c r="E5" s="243" t="s">
        <v>129</v>
      </c>
      <c r="F5" s="502"/>
      <c r="G5" s="503"/>
      <c r="H5" s="504"/>
      <c r="I5" s="505"/>
      <c r="J5" s="508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4">
        <f>SUM(K5:X5)</f>
        <v>0</v>
      </c>
    </row>
    <row r="6" spans="1:242" ht="13.5" customHeight="1" x14ac:dyDescent="0.3">
      <c r="B6" s="342" t="s">
        <v>427</v>
      </c>
      <c r="D6" s="240" t="s">
        <v>137</v>
      </c>
      <c r="E6" s="243" t="s">
        <v>130</v>
      </c>
      <c r="F6" s="502"/>
      <c r="G6" s="503"/>
      <c r="H6" s="504"/>
      <c r="I6" s="506"/>
      <c r="J6" s="508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4">
        <f>SUM(K6:X6)</f>
        <v>0</v>
      </c>
    </row>
    <row r="7" spans="1:242" ht="13.5" customHeight="1" x14ac:dyDescent="0.3">
      <c r="A7" s="54"/>
      <c r="B7" s="343" t="s">
        <v>428</v>
      </c>
      <c r="C7" s="84"/>
      <c r="D7" s="240" t="s">
        <v>138</v>
      </c>
      <c r="E7" s="243" t="s">
        <v>131</v>
      </c>
      <c r="F7" s="502"/>
      <c r="G7" s="503"/>
      <c r="H7" s="504"/>
      <c r="I7" s="507"/>
      <c r="J7" s="508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4">
        <f>SUM(K7:X7)</f>
        <v>0</v>
      </c>
    </row>
    <row r="8" spans="1:242" ht="13.5" customHeight="1" x14ac:dyDescent="0.25">
      <c r="A8" s="46"/>
      <c r="B8" s="342" t="s">
        <v>429</v>
      </c>
      <c r="C8" s="56"/>
      <c r="D8" s="240" t="s">
        <v>139</v>
      </c>
      <c r="E8" s="402" t="s">
        <v>132</v>
      </c>
      <c r="F8" s="403"/>
      <c r="G8" s="404" t="str">
        <f>IF(G5="","",G5+21)</f>
        <v/>
      </c>
      <c r="H8" s="405"/>
      <c r="I8" s="405"/>
      <c r="J8" s="405"/>
      <c r="K8" s="406">
        <f t="shared" ref="K8:Y8" si="0">K5-(K6+K7)</f>
        <v>0</v>
      </c>
      <c r="L8" s="406">
        <f t="shared" si="0"/>
        <v>0</v>
      </c>
      <c r="M8" s="406">
        <f t="shared" si="0"/>
        <v>0</v>
      </c>
      <c r="N8" s="406">
        <f t="shared" si="0"/>
        <v>0</v>
      </c>
      <c r="O8" s="406">
        <f t="shared" si="0"/>
        <v>0</v>
      </c>
      <c r="P8" s="406">
        <f t="shared" si="0"/>
        <v>0</v>
      </c>
      <c r="Q8" s="406">
        <f t="shared" si="0"/>
        <v>0</v>
      </c>
      <c r="R8" s="406">
        <f t="shared" si="0"/>
        <v>0</v>
      </c>
      <c r="S8" s="406">
        <f t="shared" si="0"/>
        <v>0</v>
      </c>
      <c r="T8" s="406">
        <f t="shared" si="0"/>
        <v>0</v>
      </c>
      <c r="U8" s="406">
        <f t="shared" si="0"/>
        <v>0</v>
      </c>
      <c r="V8" s="406">
        <f t="shared" si="0"/>
        <v>0</v>
      </c>
      <c r="W8" s="406">
        <f t="shared" si="0"/>
        <v>0</v>
      </c>
      <c r="X8" s="406">
        <f t="shared" si="0"/>
        <v>0</v>
      </c>
      <c r="Y8" s="244">
        <f t="shared" si="0"/>
        <v>0</v>
      </c>
    </row>
    <row r="9" spans="1:242" ht="13.5" customHeight="1" x14ac:dyDescent="0.25">
      <c r="A9" s="120"/>
      <c r="B9" s="343" t="s">
        <v>434</v>
      </c>
      <c r="C9" s="57"/>
      <c r="D9" s="240" t="s">
        <v>140</v>
      </c>
      <c r="E9" s="243" t="s">
        <v>129</v>
      </c>
      <c r="F9" s="502"/>
      <c r="G9" s="503"/>
      <c r="H9" s="504"/>
      <c r="I9" s="505"/>
      <c r="J9" s="508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4">
        <f>SUM(K9:X9)</f>
        <v>0</v>
      </c>
    </row>
    <row r="10" spans="1:242" ht="13.5" customHeight="1" x14ac:dyDescent="0.25">
      <c r="A10" s="45"/>
      <c r="B10" s="342" t="s">
        <v>430</v>
      </c>
      <c r="C10" s="57"/>
      <c r="D10" s="240" t="s">
        <v>141</v>
      </c>
      <c r="E10" s="243" t="s">
        <v>130</v>
      </c>
      <c r="F10" s="502"/>
      <c r="G10" s="503"/>
      <c r="H10" s="504"/>
      <c r="I10" s="506"/>
      <c r="J10" s="508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4">
        <f>SUM(K10:X10)</f>
        <v>0</v>
      </c>
    </row>
    <row r="11" spans="1:242" ht="13.5" customHeight="1" x14ac:dyDescent="0.25">
      <c r="A11" s="45"/>
      <c r="B11" s="343" t="s">
        <v>431</v>
      </c>
      <c r="C11" s="57"/>
      <c r="D11" s="240" t="s">
        <v>142</v>
      </c>
      <c r="E11" s="243" t="s">
        <v>131</v>
      </c>
      <c r="F11" s="502"/>
      <c r="G11" s="503"/>
      <c r="H11" s="504"/>
      <c r="I11" s="507"/>
      <c r="J11" s="508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4">
        <f>SUM(K11:X11)</f>
        <v>0</v>
      </c>
    </row>
    <row r="12" spans="1:242" ht="13.5" customHeight="1" x14ac:dyDescent="0.25">
      <c r="A12" s="45"/>
      <c r="B12" s="342" t="s">
        <v>432</v>
      </c>
      <c r="C12" s="57"/>
      <c r="D12" s="240" t="s">
        <v>143</v>
      </c>
      <c r="E12" s="402" t="s">
        <v>132</v>
      </c>
      <c r="F12" s="403"/>
      <c r="G12" s="404" t="str">
        <f>IF(G9="","",G9+21)</f>
        <v/>
      </c>
      <c r="H12" s="405"/>
      <c r="I12" s="405"/>
      <c r="J12" s="405"/>
      <c r="K12" s="406">
        <f t="shared" ref="K12:Y12" si="1">K9-(K10+K11)</f>
        <v>0</v>
      </c>
      <c r="L12" s="406">
        <f t="shared" si="1"/>
        <v>0</v>
      </c>
      <c r="M12" s="406">
        <f t="shared" si="1"/>
        <v>0</v>
      </c>
      <c r="N12" s="406">
        <f t="shared" si="1"/>
        <v>0</v>
      </c>
      <c r="O12" s="406">
        <f t="shared" si="1"/>
        <v>0</v>
      </c>
      <c r="P12" s="406">
        <f t="shared" si="1"/>
        <v>0</v>
      </c>
      <c r="Q12" s="406">
        <f t="shared" si="1"/>
        <v>0</v>
      </c>
      <c r="R12" s="406">
        <f t="shared" si="1"/>
        <v>0</v>
      </c>
      <c r="S12" s="406">
        <f t="shared" si="1"/>
        <v>0</v>
      </c>
      <c r="T12" s="406">
        <f t="shared" si="1"/>
        <v>0</v>
      </c>
      <c r="U12" s="406">
        <f t="shared" si="1"/>
        <v>0</v>
      </c>
      <c r="V12" s="406">
        <f t="shared" si="1"/>
        <v>0</v>
      </c>
      <c r="W12" s="406">
        <f t="shared" si="1"/>
        <v>0</v>
      </c>
      <c r="X12" s="406">
        <f t="shared" si="1"/>
        <v>0</v>
      </c>
      <c r="Y12" s="244">
        <f t="shared" si="1"/>
        <v>0</v>
      </c>
    </row>
    <row r="13" spans="1:242" ht="13.5" customHeight="1" x14ac:dyDescent="0.25">
      <c r="A13" s="45"/>
      <c r="B13" s="343" t="s">
        <v>433</v>
      </c>
      <c r="C13" s="57"/>
      <c r="D13" s="240" t="s">
        <v>144</v>
      </c>
      <c r="E13" s="243" t="s">
        <v>129</v>
      </c>
      <c r="F13" s="502"/>
      <c r="G13" s="503"/>
      <c r="H13" s="504"/>
      <c r="I13" s="505"/>
      <c r="J13" s="508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4">
        <f>SUM(K13:X13)</f>
        <v>0</v>
      </c>
    </row>
    <row r="14" spans="1:242" ht="13.5" customHeight="1" x14ac:dyDescent="0.25">
      <c r="A14" s="45"/>
      <c r="B14" s="342" t="s">
        <v>424</v>
      </c>
      <c r="C14" s="57"/>
      <c r="D14" s="240" t="s">
        <v>145</v>
      </c>
      <c r="E14" s="243" t="s">
        <v>130</v>
      </c>
      <c r="F14" s="502"/>
      <c r="G14" s="503"/>
      <c r="H14" s="504"/>
      <c r="I14" s="506"/>
      <c r="J14" s="508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4">
        <f>SUM(K14:X14)</f>
        <v>0</v>
      </c>
    </row>
    <row r="15" spans="1:242" ht="13.5" customHeight="1" x14ac:dyDescent="0.25">
      <c r="A15" s="45"/>
      <c r="B15" s="343" t="s">
        <v>425</v>
      </c>
      <c r="C15" s="57"/>
      <c r="D15" s="240" t="s">
        <v>146</v>
      </c>
      <c r="E15" s="243" t="s">
        <v>131</v>
      </c>
      <c r="F15" s="502"/>
      <c r="G15" s="503"/>
      <c r="H15" s="504"/>
      <c r="I15" s="507"/>
      <c r="J15" s="508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4">
        <f>SUM(K15:X15)</f>
        <v>0</v>
      </c>
    </row>
    <row r="16" spans="1:242" ht="13.5" customHeight="1" thickBot="1" x14ac:dyDescent="0.3">
      <c r="A16" s="45"/>
      <c r="B16" s="344" t="s">
        <v>453</v>
      </c>
      <c r="C16" s="57"/>
      <c r="D16" s="240" t="s">
        <v>147</v>
      </c>
      <c r="E16" s="402" t="s">
        <v>132</v>
      </c>
      <c r="F16" s="403"/>
      <c r="G16" s="404" t="str">
        <f>IF(G13="","",G13+21)</f>
        <v/>
      </c>
      <c r="H16" s="405"/>
      <c r="I16" s="405"/>
      <c r="J16" s="405"/>
      <c r="K16" s="406">
        <f t="shared" ref="K16:Y16" si="2">K13-(K14+K15)</f>
        <v>0</v>
      </c>
      <c r="L16" s="406">
        <f t="shared" si="2"/>
        <v>0</v>
      </c>
      <c r="M16" s="406">
        <f t="shared" si="2"/>
        <v>0</v>
      </c>
      <c r="N16" s="406">
        <f t="shared" si="2"/>
        <v>0</v>
      </c>
      <c r="O16" s="406">
        <f t="shared" si="2"/>
        <v>0</v>
      </c>
      <c r="P16" s="406">
        <f t="shared" si="2"/>
        <v>0</v>
      </c>
      <c r="Q16" s="406">
        <f t="shared" si="2"/>
        <v>0</v>
      </c>
      <c r="R16" s="406">
        <f t="shared" si="2"/>
        <v>0</v>
      </c>
      <c r="S16" s="406">
        <f t="shared" si="2"/>
        <v>0</v>
      </c>
      <c r="T16" s="406">
        <f t="shared" si="2"/>
        <v>0</v>
      </c>
      <c r="U16" s="406">
        <f t="shared" si="2"/>
        <v>0</v>
      </c>
      <c r="V16" s="406">
        <f t="shared" si="2"/>
        <v>0</v>
      </c>
      <c r="W16" s="406">
        <f t="shared" si="2"/>
        <v>0</v>
      </c>
      <c r="X16" s="406">
        <f t="shared" si="2"/>
        <v>0</v>
      </c>
      <c r="Y16" s="244">
        <f t="shared" si="2"/>
        <v>0</v>
      </c>
    </row>
    <row r="17" spans="1:25" ht="13.5" customHeight="1" x14ac:dyDescent="0.3">
      <c r="A17" s="45"/>
      <c r="B17" s="152"/>
      <c r="C17" s="57"/>
      <c r="D17" s="240" t="s">
        <v>148</v>
      </c>
      <c r="E17" s="243" t="s">
        <v>129</v>
      </c>
      <c r="F17" s="502"/>
      <c r="G17" s="503"/>
      <c r="H17" s="504"/>
      <c r="I17" s="505"/>
      <c r="J17" s="508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4">
        <f>SUM(K17:X17)</f>
        <v>0</v>
      </c>
    </row>
    <row r="18" spans="1:25" ht="13.5" customHeight="1" x14ac:dyDescent="0.3">
      <c r="A18" s="45"/>
      <c r="B18" s="152"/>
      <c r="C18" s="57"/>
      <c r="D18" s="240" t="s">
        <v>149</v>
      </c>
      <c r="E18" s="243" t="s">
        <v>130</v>
      </c>
      <c r="F18" s="502"/>
      <c r="G18" s="503"/>
      <c r="H18" s="504"/>
      <c r="I18" s="506"/>
      <c r="J18" s="508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4">
        <f>SUM(K18:X18)</f>
        <v>0</v>
      </c>
    </row>
    <row r="19" spans="1:25" ht="13.5" customHeight="1" x14ac:dyDescent="0.3">
      <c r="A19" s="45"/>
      <c r="B19" s="152"/>
      <c r="C19" s="57"/>
      <c r="D19" s="240" t="s">
        <v>150</v>
      </c>
      <c r="E19" s="243" t="s">
        <v>131</v>
      </c>
      <c r="F19" s="502"/>
      <c r="G19" s="503"/>
      <c r="H19" s="504"/>
      <c r="I19" s="507"/>
      <c r="J19" s="508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4">
        <f>SUM(K19:X19)</f>
        <v>0</v>
      </c>
    </row>
    <row r="20" spans="1:25" ht="13.5" customHeight="1" x14ac:dyDescent="0.25">
      <c r="A20" s="45"/>
      <c r="C20" s="57"/>
      <c r="D20" s="240" t="s">
        <v>151</v>
      </c>
      <c r="E20" s="402" t="s">
        <v>132</v>
      </c>
      <c r="F20" s="403"/>
      <c r="G20" s="404" t="str">
        <f>IF(G17="","",G17+21)</f>
        <v/>
      </c>
      <c r="H20" s="405"/>
      <c r="I20" s="405"/>
      <c r="J20" s="405"/>
      <c r="K20" s="406">
        <f t="shared" ref="K20:Y20" si="3">K17-(K18+K19)</f>
        <v>0</v>
      </c>
      <c r="L20" s="406">
        <f t="shared" si="3"/>
        <v>0</v>
      </c>
      <c r="M20" s="406">
        <f t="shared" si="3"/>
        <v>0</v>
      </c>
      <c r="N20" s="406">
        <f t="shared" si="3"/>
        <v>0</v>
      </c>
      <c r="O20" s="406">
        <f t="shared" si="3"/>
        <v>0</v>
      </c>
      <c r="P20" s="406">
        <f t="shared" si="3"/>
        <v>0</v>
      </c>
      <c r="Q20" s="406">
        <f t="shared" si="3"/>
        <v>0</v>
      </c>
      <c r="R20" s="406">
        <f t="shared" si="3"/>
        <v>0</v>
      </c>
      <c r="S20" s="406">
        <f t="shared" si="3"/>
        <v>0</v>
      </c>
      <c r="T20" s="406">
        <f t="shared" si="3"/>
        <v>0</v>
      </c>
      <c r="U20" s="406">
        <f t="shared" si="3"/>
        <v>0</v>
      </c>
      <c r="V20" s="406">
        <f t="shared" si="3"/>
        <v>0</v>
      </c>
      <c r="W20" s="406">
        <f t="shared" si="3"/>
        <v>0</v>
      </c>
      <c r="X20" s="406">
        <f t="shared" si="3"/>
        <v>0</v>
      </c>
      <c r="Y20" s="244">
        <f t="shared" si="3"/>
        <v>0</v>
      </c>
    </row>
    <row r="21" spans="1:25" ht="13.5" customHeight="1" x14ac:dyDescent="0.25">
      <c r="A21" s="45"/>
      <c r="D21" s="240" t="s">
        <v>152</v>
      </c>
      <c r="E21" s="243" t="s">
        <v>129</v>
      </c>
      <c r="F21" s="502"/>
      <c r="G21" s="503"/>
      <c r="H21" s="504"/>
      <c r="I21" s="505"/>
      <c r="J21" s="508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4">
        <f>SUM(K21:X21)</f>
        <v>0</v>
      </c>
    </row>
    <row r="22" spans="1:25" ht="13.5" customHeight="1" x14ac:dyDescent="0.25">
      <c r="A22" s="45"/>
      <c r="D22" s="240" t="s">
        <v>153</v>
      </c>
      <c r="E22" s="243" t="s">
        <v>130</v>
      </c>
      <c r="F22" s="502"/>
      <c r="G22" s="503"/>
      <c r="H22" s="504"/>
      <c r="I22" s="506"/>
      <c r="J22" s="508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1"/>
      <c r="Y22" s="244">
        <f>SUM(K22:X22)</f>
        <v>0</v>
      </c>
    </row>
    <row r="23" spans="1:25" ht="13.5" customHeight="1" x14ac:dyDescent="0.25">
      <c r="A23" s="45"/>
      <c r="D23" s="240" t="s">
        <v>154</v>
      </c>
      <c r="E23" s="243" t="s">
        <v>131</v>
      </c>
      <c r="F23" s="502"/>
      <c r="G23" s="503"/>
      <c r="H23" s="504"/>
      <c r="I23" s="507"/>
      <c r="J23" s="508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4">
        <f>SUM(K23:X23)</f>
        <v>0</v>
      </c>
    </row>
    <row r="24" spans="1:25" ht="13.5" customHeight="1" x14ac:dyDescent="0.25">
      <c r="A24" s="45"/>
      <c r="D24" s="240" t="s">
        <v>155</v>
      </c>
      <c r="E24" s="402" t="s">
        <v>132</v>
      </c>
      <c r="F24" s="403"/>
      <c r="G24" s="404" t="str">
        <f>IF(G21="","",G21+21)</f>
        <v/>
      </c>
      <c r="H24" s="405"/>
      <c r="I24" s="405"/>
      <c r="J24" s="405"/>
      <c r="K24" s="406">
        <f t="shared" ref="K24:Y24" si="4">K21-(K22+K23)</f>
        <v>0</v>
      </c>
      <c r="L24" s="406">
        <f t="shared" si="4"/>
        <v>0</v>
      </c>
      <c r="M24" s="406">
        <f t="shared" si="4"/>
        <v>0</v>
      </c>
      <c r="N24" s="406">
        <f t="shared" si="4"/>
        <v>0</v>
      </c>
      <c r="O24" s="406">
        <f t="shared" si="4"/>
        <v>0</v>
      </c>
      <c r="P24" s="406">
        <f t="shared" si="4"/>
        <v>0</v>
      </c>
      <c r="Q24" s="406">
        <f t="shared" si="4"/>
        <v>0</v>
      </c>
      <c r="R24" s="406">
        <f t="shared" si="4"/>
        <v>0</v>
      </c>
      <c r="S24" s="406">
        <f t="shared" si="4"/>
        <v>0</v>
      </c>
      <c r="T24" s="406">
        <f t="shared" si="4"/>
        <v>0</v>
      </c>
      <c r="U24" s="406">
        <f t="shared" si="4"/>
        <v>0</v>
      </c>
      <c r="V24" s="406">
        <f t="shared" si="4"/>
        <v>0</v>
      </c>
      <c r="W24" s="406">
        <f t="shared" si="4"/>
        <v>0</v>
      </c>
      <c r="X24" s="406">
        <f t="shared" si="4"/>
        <v>0</v>
      </c>
      <c r="Y24" s="244">
        <f t="shared" si="4"/>
        <v>0</v>
      </c>
    </row>
    <row r="25" spans="1:25" ht="13.5" customHeight="1" x14ac:dyDescent="0.25">
      <c r="A25" s="45"/>
      <c r="D25" s="240" t="s">
        <v>156</v>
      </c>
      <c r="E25" s="243" t="s">
        <v>129</v>
      </c>
      <c r="F25" s="502"/>
      <c r="G25" s="503"/>
      <c r="H25" s="504"/>
      <c r="I25" s="505"/>
      <c r="J25" s="508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4">
        <f>SUM(K25:X25)</f>
        <v>0</v>
      </c>
    </row>
    <row r="26" spans="1:25" ht="13.5" customHeight="1" x14ac:dyDescent="0.25">
      <c r="A26" s="45"/>
      <c r="D26" s="240" t="s">
        <v>157</v>
      </c>
      <c r="E26" s="243" t="s">
        <v>130</v>
      </c>
      <c r="F26" s="502"/>
      <c r="G26" s="503"/>
      <c r="H26" s="504"/>
      <c r="I26" s="506"/>
      <c r="J26" s="508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1"/>
      <c r="V26" s="241"/>
      <c r="W26" s="241"/>
      <c r="X26" s="241"/>
      <c r="Y26" s="244">
        <f>SUM(K26:X26)</f>
        <v>0</v>
      </c>
    </row>
    <row r="27" spans="1:25" ht="13.5" customHeight="1" x14ac:dyDescent="0.25">
      <c r="A27" s="45"/>
      <c r="D27" s="240" t="s">
        <v>158</v>
      </c>
      <c r="E27" s="243" t="s">
        <v>131</v>
      </c>
      <c r="F27" s="502"/>
      <c r="G27" s="503"/>
      <c r="H27" s="504"/>
      <c r="I27" s="507"/>
      <c r="J27" s="508"/>
      <c r="K27" s="241"/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241"/>
      <c r="W27" s="241"/>
      <c r="X27" s="241"/>
      <c r="Y27" s="244">
        <f>SUM(K27:X27)</f>
        <v>0</v>
      </c>
    </row>
    <row r="28" spans="1:25" ht="13.5" customHeight="1" x14ac:dyDescent="0.25">
      <c r="A28" s="45"/>
      <c r="D28" s="240" t="s">
        <v>159</v>
      </c>
      <c r="E28" s="245" t="s">
        <v>132</v>
      </c>
      <c r="F28" s="403"/>
      <c r="G28" s="404" t="str">
        <f>IF(G25="","",G25+21)</f>
        <v/>
      </c>
      <c r="H28" s="405"/>
      <c r="I28" s="405"/>
      <c r="J28" s="405"/>
      <c r="K28" s="406">
        <f t="shared" ref="K28:Y28" si="5">K25-(K26+K27)</f>
        <v>0</v>
      </c>
      <c r="L28" s="406">
        <f t="shared" si="5"/>
        <v>0</v>
      </c>
      <c r="M28" s="406">
        <f t="shared" si="5"/>
        <v>0</v>
      </c>
      <c r="N28" s="406">
        <f t="shared" si="5"/>
        <v>0</v>
      </c>
      <c r="O28" s="406">
        <f t="shared" si="5"/>
        <v>0</v>
      </c>
      <c r="P28" s="406">
        <f t="shared" si="5"/>
        <v>0</v>
      </c>
      <c r="Q28" s="406">
        <f t="shared" si="5"/>
        <v>0</v>
      </c>
      <c r="R28" s="406">
        <f t="shared" si="5"/>
        <v>0</v>
      </c>
      <c r="S28" s="406">
        <f t="shared" si="5"/>
        <v>0</v>
      </c>
      <c r="T28" s="406">
        <f t="shared" si="5"/>
        <v>0</v>
      </c>
      <c r="U28" s="406">
        <f t="shared" si="5"/>
        <v>0</v>
      </c>
      <c r="V28" s="406">
        <f t="shared" si="5"/>
        <v>0</v>
      </c>
      <c r="W28" s="406">
        <f t="shared" si="5"/>
        <v>0</v>
      </c>
      <c r="X28" s="406">
        <f t="shared" si="5"/>
        <v>0</v>
      </c>
      <c r="Y28" s="244">
        <f t="shared" si="5"/>
        <v>0</v>
      </c>
    </row>
    <row r="29" spans="1:25" ht="13.5" customHeight="1" x14ac:dyDescent="0.25">
      <c r="A29" s="45"/>
      <c r="D29" s="240" t="s">
        <v>160</v>
      </c>
      <c r="E29" s="243" t="s">
        <v>129</v>
      </c>
      <c r="F29" s="502"/>
      <c r="G29" s="503"/>
      <c r="H29" s="504"/>
      <c r="I29" s="505"/>
      <c r="J29" s="508"/>
      <c r="K29" s="241"/>
      <c r="L29" s="241"/>
      <c r="M29" s="241"/>
      <c r="N29" s="241"/>
      <c r="O29" s="241"/>
      <c r="P29" s="241"/>
      <c r="Q29" s="241"/>
      <c r="R29" s="241"/>
      <c r="S29" s="241"/>
      <c r="T29" s="241"/>
      <c r="U29" s="241"/>
      <c r="V29" s="241"/>
      <c r="W29" s="241"/>
      <c r="X29" s="241"/>
      <c r="Y29" s="244">
        <f>SUM(K29:X29)</f>
        <v>0</v>
      </c>
    </row>
    <row r="30" spans="1:25" ht="13.5" customHeight="1" x14ac:dyDescent="0.25">
      <c r="A30" s="45"/>
      <c r="D30" s="240" t="s">
        <v>161</v>
      </c>
      <c r="E30" s="243" t="s">
        <v>130</v>
      </c>
      <c r="F30" s="502"/>
      <c r="G30" s="503"/>
      <c r="H30" s="504"/>
      <c r="I30" s="506"/>
      <c r="J30" s="508"/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41"/>
      <c r="W30" s="241"/>
      <c r="X30" s="241"/>
      <c r="Y30" s="244">
        <f>SUM(K30:X30)</f>
        <v>0</v>
      </c>
    </row>
    <row r="31" spans="1:25" ht="13.5" customHeight="1" x14ac:dyDescent="0.25">
      <c r="A31" s="45"/>
      <c r="D31" s="240" t="s">
        <v>162</v>
      </c>
      <c r="E31" s="243" t="s">
        <v>131</v>
      </c>
      <c r="F31" s="502"/>
      <c r="G31" s="503"/>
      <c r="H31" s="504"/>
      <c r="I31" s="507"/>
      <c r="J31" s="508"/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1"/>
      <c r="W31" s="241"/>
      <c r="X31" s="241"/>
      <c r="Y31" s="244">
        <f>SUM(K31:X31)</f>
        <v>0</v>
      </c>
    </row>
    <row r="32" spans="1:25" ht="13.5" customHeight="1" x14ac:dyDescent="0.25">
      <c r="A32" s="45"/>
      <c r="D32" s="240" t="s">
        <v>163</v>
      </c>
      <c r="E32" s="245" t="s">
        <v>132</v>
      </c>
      <c r="F32" s="403"/>
      <c r="G32" s="404" t="str">
        <f>IF(G29="","",G29+21)</f>
        <v/>
      </c>
      <c r="H32" s="405"/>
      <c r="I32" s="405"/>
      <c r="J32" s="405"/>
      <c r="K32" s="406">
        <f t="shared" ref="K32:Y32" si="6">K29-(K30+K31)</f>
        <v>0</v>
      </c>
      <c r="L32" s="406">
        <f t="shared" si="6"/>
        <v>0</v>
      </c>
      <c r="M32" s="406">
        <f t="shared" si="6"/>
        <v>0</v>
      </c>
      <c r="N32" s="406">
        <f t="shared" si="6"/>
        <v>0</v>
      </c>
      <c r="O32" s="406">
        <f t="shared" si="6"/>
        <v>0</v>
      </c>
      <c r="P32" s="406">
        <f t="shared" si="6"/>
        <v>0</v>
      </c>
      <c r="Q32" s="406">
        <f t="shared" si="6"/>
        <v>0</v>
      </c>
      <c r="R32" s="406">
        <f t="shared" si="6"/>
        <v>0</v>
      </c>
      <c r="S32" s="406">
        <f t="shared" si="6"/>
        <v>0</v>
      </c>
      <c r="T32" s="406">
        <f t="shared" si="6"/>
        <v>0</v>
      </c>
      <c r="U32" s="406">
        <f t="shared" si="6"/>
        <v>0</v>
      </c>
      <c r="V32" s="406">
        <f t="shared" si="6"/>
        <v>0</v>
      </c>
      <c r="W32" s="406">
        <f t="shared" si="6"/>
        <v>0</v>
      </c>
      <c r="X32" s="406">
        <f t="shared" si="6"/>
        <v>0</v>
      </c>
      <c r="Y32" s="244">
        <f t="shared" si="6"/>
        <v>0</v>
      </c>
    </row>
    <row r="33" spans="1:25" ht="13.5" customHeight="1" x14ac:dyDescent="0.25">
      <c r="A33" s="45"/>
      <c r="D33" s="240" t="s">
        <v>164</v>
      </c>
      <c r="E33" s="243" t="s">
        <v>129</v>
      </c>
      <c r="F33" s="502"/>
      <c r="G33" s="503"/>
      <c r="H33" s="504"/>
      <c r="I33" s="505"/>
      <c r="J33" s="508"/>
      <c r="K33" s="241"/>
      <c r="L33" s="241"/>
      <c r="M33" s="241"/>
      <c r="N33" s="241"/>
      <c r="O33" s="241"/>
      <c r="P33" s="241"/>
      <c r="Q33" s="241"/>
      <c r="R33" s="241"/>
      <c r="S33" s="241"/>
      <c r="T33" s="241"/>
      <c r="U33" s="241"/>
      <c r="V33" s="241"/>
      <c r="W33" s="241"/>
      <c r="X33" s="241"/>
      <c r="Y33" s="244">
        <f>SUM(K33:X33)</f>
        <v>0</v>
      </c>
    </row>
    <row r="34" spans="1:25" ht="13.5" customHeight="1" x14ac:dyDescent="0.25">
      <c r="A34" s="45"/>
      <c r="D34" s="240" t="s">
        <v>165</v>
      </c>
      <c r="E34" s="243" t="s">
        <v>130</v>
      </c>
      <c r="F34" s="502"/>
      <c r="G34" s="503"/>
      <c r="H34" s="504"/>
      <c r="I34" s="506"/>
      <c r="J34" s="508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1"/>
      <c r="X34" s="241"/>
      <c r="Y34" s="244">
        <f>SUM(K34:X34)</f>
        <v>0</v>
      </c>
    </row>
    <row r="35" spans="1:25" ht="13.5" customHeight="1" x14ac:dyDescent="0.25">
      <c r="A35" s="45"/>
      <c r="D35" s="240" t="s">
        <v>166</v>
      </c>
      <c r="E35" s="243" t="s">
        <v>131</v>
      </c>
      <c r="F35" s="502"/>
      <c r="G35" s="503"/>
      <c r="H35" s="504"/>
      <c r="I35" s="507"/>
      <c r="J35" s="508"/>
      <c r="K35" s="241"/>
      <c r="L35" s="241"/>
      <c r="M35" s="241"/>
      <c r="N35" s="241"/>
      <c r="O35" s="241"/>
      <c r="P35" s="241"/>
      <c r="Q35" s="241"/>
      <c r="R35" s="241"/>
      <c r="S35" s="241"/>
      <c r="T35" s="241"/>
      <c r="U35" s="241"/>
      <c r="V35" s="241"/>
      <c r="W35" s="241"/>
      <c r="X35" s="241"/>
      <c r="Y35" s="244">
        <f>SUM(K35:X35)</f>
        <v>0</v>
      </c>
    </row>
    <row r="36" spans="1:25" ht="13.5" customHeight="1" x14ac:dyDescent="0.25">
      <c r="A36" s="45"/>
      <c r="D36" s="240" t="s">
        <v>167</v>
      </c>
      <c r="E36" s="245" t="s">
        <v>132</v>
      </c>
      <c r="F36" s="403"/>
      <c r="G36" s="404" t="str">
        <f>IF(G33="","",G33+21)</f>
        <v/>
      </c>
      <c r="H36" s="405"/>
      <c r="I36" s="405"/>
      <c r="J36" s="405"/>
      <c r="K36" s="406">
        <f t="shared" ref="K36:Y36" si="7">K33-(K34+K35)</f>
        <v>0</v>
      </c>
      <c r="L36" s="406">
        <f t="shared" si="7"/>
        <v>0</v>
      </c>
      <c r="M36" s="406">
        <f t="shared" si="7"/>
        <v>0</v>
      </c>
      <c r="N36" s="406">
        <f t="shared" si="7"/>
        <v>0</v>
      </c>
      <c r="O36" s="406">
        <f t="shared" si="7"/>
        <v>0</v>
      </c>
      <c r="P36" s="406">
        <f t="shared" si="7"/>
        <v>0</v>
      </c>
      <c r="Q36" s="406">
        <f t="shared" si="7"/>
        <v>0</v>
      </c>
      <c r="R36" s="406">
        <f t="shared" si="7"/>
        <v>0</v>
      </c>
      <c r="S36" s="406">
        <f t="shared" si="7"/>
        <v>0</v>
      </c>
      <c r="T36" s="406">
        <f t="shared" si="7"/>
        <v>0</v>
      </c>
      <c r="U36" s="406">
        <f t="shared" si="7"/>
        <v>0</v>
      </c>
      <c r="V36" s="406">
        <f t="shared" si="7"/>
        <v>0</v>
      </c>
      <c r="W36" s="406">
        <f t="shared" si="7"/>
        <v>0</v>
      </c>
      <c r="X36" s="406">
        <f t="shared" si="7"/>
        <v>0</v>
      </c>
      <c r="Y36" s="244">
        <f t="shared" si="7"/>
        <v>0</v>
      </c>
    </row>
    <row r="37" spans="1:25" ht="13.5" x14ac:dyDescent="0.25">
      <c r="A37" s="45"/>
      <c r="D37" s="240" t="s">
        <v>168</v>
      </c>
      <c r="E37" s="243" t="s">
        <v>129</v>
      </c>
      <c r="F37" s="502"/>
      <c r="G37" s="503"/>
      <c r="H37" s="504"/>
      <c r="I37" s="505"/>
      <c r="J37" s="508"/>
      <c r="K37" s="241"/>
      <c r="L37" s="241"/>
      <c r="M37" s="241"/>
      <c r="N37" s="241"/>
      <c r="O37" s="241"/>
      <c r="P37" s="241"/>
      <c r="Q37" s="241"/>
      <c r="R37" s="241"/>
      <c r="S37" s="241"/>
      <c r="T37" s="241"/>
      <c r="U37" s="241"/>
      <c r="V37" s="241"/>
      <c r="W37" s="241"/>
      <c r="X37" s="241"/>
      <c r="Y37" s="244">
        <f>SUM(K37:X37)</f>
        <v>0</v>
      </c>
    </row>
    <row r="38" spans="1:25" ht="13.5" x14ac:dyDescent="0.25">
      <c r="A38" s="45"/>
      <c r="D38" s="240" t="s">
        <v>169</v>
      </c>
      <c r="E38" s="243" t="s">
        <v>130</v>
      </c>
      <c r="F38" s="502"/>
      <c r="G38" s="503"/>
      <c r="H38" s="504"/>
      <c r="I38" s="506"/>
      <c r="J38" s="508"/>
      <c r="K38" s="241"/>
      <c r="L38" s="241"/>
      <c r="M38" s="241"/>
      <c r="N38" s="241"/>
      <c r="O38" s="241"/>
      <c r="P38" s="241"/>
      <c r="Q38" s="241"/>
      <c r="R38" s="241"/>
      <c r="S38" s="241"/>
      <c r="T38" s="241"/>
      <c r="U38" s="241"/>
      <c r="V38" s="241"/>
      <c r="W38" s="241"/>
      <c r="X38" s="241"/>
      <c r="Y38" s="244">
        <f>SUM(K38:X38)</f>
        <v>0</v>
      </c>
    </row>
    <row r="39" spans="1:25" ht="13.5" x14ac:dyDescent="0.25">
      <c r="A39" s="45"/>
      <c r="D39" s="240" t="s">
        <v>170</v>
      </c>
      <c r="E39" s="243" t="s">
        <v>131</v>
      </c>
      <c r="F39" s="502"/>
      <c r="G39" s="503"/>
      <c r="H39" s="504"/>
      <c r="I39" s="507"/>
      <c r="J39" s="508"/>
      <c r="K39" s="241"/>
      <c r="L39" s="241"/>
      <c r="M39" s="241"/>
      <c r="N39" s="241"/>
      <c r="O39" s="241"/>
      <c r="P39" s="241"/>
      <c r="Q39" s="241"/>
      <c r="R39" s="241"/>
      <c r="S39" s="241"/>
      <c r="T39" s="241"/>
      <c r="U39" s="241"/>
      <c r="V39" s="241"/>
      <c r="W39" s="241"/>
      <c r="X39" s="241"/>
      <c r="Y39" s="244">
        <f>SUM(K39:X39)</f>
        <v>0</v>
      </c>
    </row>
    <row r="40" spans="1:25" ht="13.5" x14ac:dyDescent="0.25">
      <c r="A40" s="45"/>
      <c r="D40" s="240" t="s">
        <v>171</v>
      </c>
      <c r="E40" s="245" t="s">
        <v>132</v>
      </c>
      <c r="F40" s="403"/>
      <c r="G40" s="404" t="str">
        <f>IF(G37="","",G37+21)</f>
        <v/>
      </c>
      <c r="H40" s="405"/>
      <c r="I40" s="405"/>
      <c r="J40" s="405"/>
      <c r="K40" s="406">
        <f t="shared" ref="K40:Y40" si="8">K37-(K38+K39)</f>
        <v>0</v>
      </c>
      <c r="L40" s="406">
        <f t="shared" si="8"/>
        <v>0</v>
      </c>
      <c r="M40" s="406">
        <f t="shared" si="8"/>
        <v>0</v>
      </c>
      <c r="N40" s="406">
        <f t="shared" si="8"/>
        <v>0</v>
      </c>
      <c r="O40" s="406">
        <f t="shared" si="8"/>
        <v>0</v>
      </c>
      <c r="P40" s="406">
        <f t="shared" si="8"/>
        <v>0</v>
      </c>
      <c r="Q40" s="406">
        <f t="shared" si="8"/>
        <v>0</v>
      </c>
      <c r="R40" s="406">
        <f t="shared" si="8"/>
        <v>0</v>
      </c>
      <c r="S40" s="406">
        <f t="shared" si="8"/>
        <v>0</v>
      </c>
      <c r="T40" s="406">
        <f t="shared" si="8"/>
        <v>0</v>
      </c>
      <c r="U40" s="406">
        <f t="shared" si="8"/>
        <v>0</v>
      </c>
      <c r="V40" s="406">
        <f t="shared" si="8"/>
        <v>0</v>
      </c>
      <c r="W40" s="406">
        <f t="shared" si="8"/>
        <v>0</v>
      </c>
      <c r="X40" s="406">
        <f t="shared" si="8"/>
        <v>0</v>
      </c>
      <c r="Y40" s="244">
        <f t="shared" si="8"/>
        <v>0</v>
      </c>
    </row>
    <row r="41" spans="1:25" ht="13.5" x14ac:dyDescent="0.25">
      <c r="A41" s="45"/>
      <c r="D41" s="240" t="s">
        <v>172</v>
      </c>
      <c r="E41" s="243" t="s">
        <v>129</v>
      </c>
      <c r="F41" s="502"/>
      <c r="G41" s="503"/>
      <c r="H41" s="504"/>
      <c r="I41" s="505"/>
      <c r="J41" s="508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4">
        <f>SUM(K41:X41)</f>
        <v>0</v>
      </c>
    </row>
    <row r="42" spans="1:25" ht="13.5" x14ac:dyDescent="0.25">
      <c r="A42" s="45"/>
      <c r="D42" s="240" t="s">
        <v>173</v>
      </c>
      <c r="E42" s="243" t="s">
        <v>130</v>
      </c>
      <c r="F42" s="502"/>
      <c r="G42" s="503"/>
      <c r="H42" s="504"/>
      <c r="I42" s="506"/>
      <c r="J42" s="508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4">
        <f>SUM(K42:X42)</f>
        <v>0</v>
      </c>
    </row>
    <row r="43" spans="1:25" ht="13.5" x14ac:dyDescent="0.25">
      <c r="A43" s="45"/>
      <c r="D43" s="240" t="s">
        <v>174</v>
      </c>
      <c r="E43" s="243" t="s">
        <v>131</v>
      </c>
      <c r="F43" s="502"/>
      <c r="G43" s="503"/>
      <c r="H43" s="504"/>
      <c r="I43" s="507"/>
      <c r="J43" s="508"/>
      <c r="K43" s="241"/>
      <c r="L43" s="241"/>
      <c r="M43" s="241"/>
      <c r="N43" s="241"/>
      <c r="O43" s="241"/>
      <c r="P43" s="241"/>
      <c r="Q43" s="241"/>
      <c r="R43" s="241"/>
      <c r="S43" s="241"/>
      <c r="T43" s="241"/>
      <c r="U43" s="241"/>
      <c r="V43" s="241"/>
      <c r="W43" s="241"/>
      <c r="X43" s="241"/>
      <c r="Y43" s="244">
        <f>SUM(K43:X43)</f>
        <v>0</v>
      </c>
    </row>
    <row r="44" spans="1:25" ht="13.5" x14ac:dyDescent="0.25">
      <c r="A44" s="45"/>
      <c r="D44" s="240" t="s">
        <v>175</v>
      </c>
      <c r="E44" s="245" t="s">
        <v>132</v>
      </c>
      <c r="F44" s="403"/>
      <c r="G44" s="404" t="str">
        <f>IF(G41="","",G41+21)</f>
        <v/>
      </c>
      <c r="H44" s="405"/>
      <c r="I44" s="405"/>
      <c r="J44" s="405"/>
      <c r="K44" s="406">
        <f t="shared" ref="K44:Y44" si="9">K41-(K42+K43)</f>
        <v>0</v>
      </c>
      <c r="L44" s="406">
        <f t="shared" si="9"/>
        <v>0</v>
      </c>
      <c r="M44" s="406">
        <f t="shared" si="9"/>
        <v>0</v>
      </c>
      <c r="N44" s="406">
        <f t="shared" si="9"/>
        <v>0</v>
      </c>
      <c r="O44" s="406">
        <f t="shared" si="9"/>
        <v>0</v>
      </c>
      <c r="P44" s="406">
        <f t="shared" si="9"/>
        <v>0</v>
      </c>
      <c r="Q44" s="406">
        <f t="shared" si="9"/>
        <v>0</v>
      </c>
      <c r="R44" s="406">
        <f t="shared" si="9"/>
        <v>0</v>
      </c>
      <c r="S44" s="406">
        <f t="shared" si="9"/>
        <v>0</v>
      </c>
      <c r="T44" s="406">
        <f t="shared" si="9"/>
        <v>0</v>
      </c>
      <c r="U44" s="406">
        <f t="shared" si="9"/>
        <v>0</v>
      </c>
      <c r="V44" s="406">
        <f t="shared" si="9"/>
        <v>0</v>
      </c>
      <c r="W44" s="406">
        <f t="shared" si="9"/>
        <v>0</v>
      </c>
      <c r="X44" s="406">
        <f t="shared" si="9"/>
        <v>0</v>
      </c>
      <c r="Y44" s="244">
        <f t="shared" si="9"/>
        <v>0</v>
      </c>
    </row>
    <row r="45" spans="1:25" ht="13.5" x14ac:dyDescent="0.25">
      <c r="A45" s="45"/>
      <c r="D45" s="240" t="s">
        <v>176</v>
      </c>
      <c r="E45" s="243" t="s">
        <v>129</v>
      </c>
      <c r="F45" s="502"/>
      <c r="G45" s="503"/>
      <c r="H45" s="504"/>
      <c r="I45" s="505"/>
      <c r="J45" s="508"/>
      <c r="K45" s="241"/>
      <c r="L45" s="241"/>
      <c r="M45" s="241"/>
      <c r="N45" s="241"/>
      <c r="O45" s="241"/>
      <c r="P45" s="241"/>
      <c r="Q45" s="241"/>
      <c r="R45" s="241"/>
      <c r="S45" s="241"/>
      <c r="T45" s="241"/>
      <c r="U45" s="241"/>
      <c r="V45" s="241"/>
      <c r="W45" s="241"/>
      <c r="X45" s="241"/>
      <c r="Y45" s="244">
        <f>SUM(K45:X45)</f>
        <v>0</v>
      </c>
    </row>
    <row r="46" spans="1:25" ht="13.5" x14ac:dyDescent="0.25">
      <c r="A46" s="45"/>
      <c r="D46" s="240" t="s">
        <v>177</v>
      </c>
      <c r="E46" s="243" t="s">
        <v>130</v>
      </c>
      <c r="F46" s="502"/>
      <c r="G46" s="503"/>
      <c r="H46" s="504"/>
      <c r="I46" s="506"/>
      <c r="J46" s="508"/>
      <c r="K46" s="241"/>
      <c r="L46" s="241"/>
      <c r="M46" s="241"/>
      <c r="N46" s="241"/>
      <c r="O46" s="241"/>
      <c r="P46" s="241"/>
      <c r="Q46" s="241"/>
      <c r="R46" s="241"/>
      <c r="S46" s="241"/>
      <c r="T46" s="241"/>
      <c r="U46" s="241"/>
      <c r="V46" s="241"/>
      <c r="W46" s="241"/>
      <c r="X46" s="241"/>
      <c r="Y46" s="244">
        <f>SUM(K46:X46)</f>
        <v>0</v>
      </c>
    </row>
    <row r="47" spans="1:25" ht="13.5" x14ac:dyDescent="0.25">
      <c r="A47" s="45"/>
      <c r="D47" s="240" t="s">
        <v>178</v>
      </c>
      <c r="E47" s="243" t="s">
        <v>131</v>
      </c>
      <c r="F47" s="502"/>
      <c r="G47" s="503"/>
      <c r="H47" s="504"/>
      <c r="I47" s="507"/>
      <c r="J47" s="508"/>
      <c r="K47" s="241"/>
      <c r="L47" s="241"/>
      <c r="M47" s="241"/>
      <c r="N47" s="241"/>
      <c r="O47" s="241"/>
      <c r="P47" s="241"/>
      <c r="Q47" s="241"/>
      <c r="R47" s="241"/>
      <c r="S47" s="241"/>
      <c r="T47" s="241"/>
      <c r="U47" s="241"/>
      <c r="V47" s="241"/>
      <c r="W47" s="241"/>
      <c r="X47" s="241"/>
      <c r="Y47" s="244">
        <f>SUM(K47:X47)</f>
        <v>0</v>
      </c>
    </row>
    <row r="48" spans="1:25" ht="13.5" x14ac:dyDescent="0.25">
      <c r="A48" s="45"/>
      <c r="D48" s="240" t="s">
        <v>179</v>
      </c>
      <c r="E48" s="245" t="s">
        <v>132</v>
      </c>
      <c r="F48" s="403"/>
      <c r="G48" s="404" t="str">
        <f>IF(G45="","",G45+21)</f>
        <v/>
      </c>
      <c r="H48" s="405"/>
      <c r="I48" s="405"/>
      <c r="J48" s="405"/>
      <c r="K48" s="406">
        <f t="shared" ref="K48:Y48" si="10">K45-(K46+K47)</f>
        <v>0</v>
      </c>
      <c r="L48" s="406">
        <f t="shared" si="10"/>
        <v>0</v>
      </c>
      <c r="M48" s="406">
        <f t="shared" si="10"/>
        <v>0</v>
      </c>
      <c r="N48" s="406">
        <f t="shared" si="10"/>
        <v>0</v>
      </c>
      <c r="O48" s="406">
        <f t="shared" si="10"/>
        <v>0</v>
      </c>
      <c r="P48" s="406">
        <f t="shared" si="10"/>
        <v>0</v>
      </c>
      <c r="Q48" s="406">
        <f t="shared" si="10"/>
        <v>0</v>
      </c>
      <c r="R48" s="406">
        <f t="shared" si="10"/>
        <v>0</v>
      </c>
      <c r="S48" s="406">
        <f t="shared" si="10"/>
        <v>0</v>
      </c>
      <c r="T48" s="406">
        <f t="shared" si="10"/>
        <v>0</v>
      </c>
      <c r="U48" s="406">
        <f t="shared" si="10"/>
        <v>0</v>
      </c>
      <c r="V48" s="406">
        <f t="shared" si="10"/>
        <v>0</v>
      </c>
      <c r="W48" s="406">
        <f t="shared" si="10"/>
        <v>0</v>
      </c>
      <c r="X48" s="406">
        <f t="shared" si="10"/>
        <v>0</v>
      </c>
      <c r="Y48" s="244">
        <f t="shared" si="10"/>
        <v>0</v>
      </c>
    </row>
    <row r="49" spans="1:25" ht="13.5" x14ac:dyDescent="0.25">
      <c r="A49" s="45"/>
      <c r="D49" s="240" t="s">
        <v>180</v>
      </c>
      <c r="E49" s="243" t="s">
        <v>129</v>
      </c>
      <c r="F49" s="502"/>
      <c r="G49" s="503"/>
      <c r="H49" s="504"/>
      <c r="I49" s="505"/>
      <c r="J49" s="508"/>
      <c r="K49" s="241"/>
      <c r="L49" s="241"/>
      <c r="M49" s="241"/>
      <c r="N49" s="241"/>
      <c r="O49" s="241"/>
      <c r="P49" s="241"/>
      <c r="Q49" s="241"/>
      <c r="R49" s="241"/>
      <c r="S49" s="241"/>
      <c r="T49" s="241"/>
      <c r="U49" s="241"/>
      <c r="V49" s="241"/>
      <c r="W49" s="241"/>
      <c r="X49" s="241"/>
      <c r="Y49" s="244">
        <f>SUM(K49:X49)</f>
        <v>0</v>
      </c>
    </row>
    <row r="50" spans="1:25" ht="13.5" x14ac:dyDescent="0.25">
      <c r="A50" s="45"/>
      <c r="D50" s="240" t="s">
        <v>181</v>
      </c>
      <c r="E50" s="243" t="s">
        <v>130</v>
      </c>
      <c r="F50" s="502"/>
      <c r="G50" s="503"/>
      <c r="H50" s="504"/>
      <c r="I50" s="506"/>
      <c r="J50" s="508"/>
      <c r="K50" s="241"/>
      <c r="L50" s="241"/>
      <c r="M50" s="241"/>
      <c r="N50" s="241"/>
      <c r="O50" s="241"/>
      <c r="P50" s="241"/>
      <c r="Q50" s="241"/>
      <c r="R50" s="241"/>
      <c r="S50" s="241"/>
      <c r="T50" s="241"/>
      <c r="U50" s="241"/>
      <c r="V50" s="241"/>
      <c r="W50" s="241"/>
      <c r="X50" s="241"/>
      <c r="Y50" s="244">
        <f>SUM(K50:X50)</f>
        <v>0</v>
      </c>
    </row>
    <row r="51" spans="1:25" ht="13.5" x14ac:dyDescent="0.25">
      <c r="A51" s="45"/>
      <c r="D51" s="240" t="s">
        <v>182</v>
      </c>
      <c r="E51" s="243" t="s">
        <v>131</v>
      </c>
      <c r="F51" s="502"/>
      <c r="G51" s="503"/>
      <c r="H51" s="504"/>
      <c r="I51" s="507"/>
      <c r="J51" s="508"/>
      <c r="K51" s="241"/>
      <c r="L51" s="241"/>
      <c r="M51" s="241"/>
      <c r="N51" s="241"/>
      <c r="O51" s="241"/>
      <c r="P51" s="241"/>
      <c r="Q51" s="241"/>
      <c r="R51" s="241"/>
      <c r="S51" s="241"/>
      <c r="T51" s="241"/>
      <c r="U51" s="241"/>
      <c r="V51" s="241"/>
      <c r="W51" s="241"/>
      <c r="X51" s="241"/>
      <c r="Y51" s="244">
        <f>SUM(K51:X51)</f>
        <v>0</v>
      </c>
    </row>
    <row r="52" spans="1:25" ht="13.5" x14ac:dyDescent="0.25">
      <c r="A52" s="45"/>
      <c r="D52" s="240" t="s">
        <v>183</v>
      </c>
      <c r="E52" s="245" t="s">
        <v>132</v>
      </c>
      <c r="F52" s="403"/>
      <c r="G52" s="404" t="str">
        <f>IF(G49="","",G49+21)</f>
        <v/>
      </c>
      <c r="H52" s="405"/>
      <c r="I52" s="405"/>
      <c r="J52" s="405"/>
      <c r="K52" s="406">
        <f t="shared" ref="K52:Y52" si="11">K49-(K50+K51)</f>
        <v>0</v>
      </c>
      <c r="L52" s="406">
        <f t="shared" si="11"/>
        <v>0</v>
      </c>
      <c r="M52" s="406">
        <f t="shared" si="11"/>
        <v>0</v>
      </c>
      <c r="N52" s="406">
        <f t="shared" si="11"/>
        <v>0</v>
      </c>
      <c r="O52" s="406">
        <f t="shared" si="11"/>
        <v>0</v>
      </c>
      <c r="P52" s="406">
        <f t="shared" si="11"/>
        <v>0</v>
      </c>
      <c r="Q52" s="406">
        <f t="shared" si="11"/>
        <v>0</v>
      </c>
      <c r="R52" s="406">
        <f t="shared" si="11"/>
        <v>0</v>
      </c>
      <c r="S52" s="406">
        <f t="shared" si="11"/>
        <v>0</v>
      </c>
      <c r="T52" s="406">
        <f t="shared" si="11"/>
        <v>0</v>
      </c>
      <c r="U52" s="406">
        <f t="shared" si="11"/>
        <v>0</v>
      </c>
      <c r="V52" s="406">
        <f t="shared" si="11"/>
        <v>0</v>
      </c>
      <c r="W52" s="406">
        <f t="shared" si="11"/>
        <v>0</v>
      </c>
      <c r="X52" s="406">
        <f t="shared" si="11"/>
        <v>0</v>
      </c>
      <c r="Y52" s="244">
        <f t="shared" si="11"/>
        <v>0</v>
      </c>
    </row>
    <row r="53" spans="1:25" ht="13.5" x14ac:dyDescent="0.25">
      <c r="A53" s="45"/>
      <c r="D53" s="240" t="s">
        <v>184</v>
      </c>
      <c r="E53" s="243" t="s">
        <v>129</v>
      </c>
      <c r="F53" s="502"/>
      <c r="G53" s="503"/>
      <c r="H53" s="504"/>
      <c r="I53" s="505"/>
      <c r="J53" s="508"/>
      <c r="K53" s="241"/>
      <c r="L53" s="241"/>
      <c r="M53" s="241"/>
      <c r="N53" s="241"/>
      <c r="O53" s="241"/>
      <c r="P53" s="241"/>
      <c r="Q53" s="241"/>
      <c r="R53" s="241"/>
      <c r="S53" s="241"/>
      <c r="T53" s="241"/>
      <c r="U53" s="241"/>
      <c r="V53" s="241"/>
      <c r="W53" s="241"/>
      <c r="X53" s="241"/>
      <c r="Y53" s="244">
        <f>SUM(K53:X53)</f>
        <v>0</v>
      </c>
    </row>
    <row r="54" spans="1:25" ht="13.5" x14ac:dyDescent="0.25">
      <c r="A54" s="45"/>
      <c r="D54" s="240" t="s">
        <v>185</v>
      </c>
      <c r="E54" s="243" t="s">
        <v>130</v>
      </c>
      <c r="F54" s="502"/>
      <c r="G54" s="503"/>
      <c r="H54" s="504"/>
      <c r="I54" s="506"/>
      <c r="J54" s="508"/>
      <c r="K54" s="241"/>
      <c r="L54" s="241"/>
      <c r="M54" s="241"/>
      <c r="N54" s="241"/>
      <c r="O54" s="241"/>
      <c r="P54" s="241"/>
      <c r="Q54" s="241"/>
      <c r="R54" s="241"/>
      <c r="S54" s="241"/>
      <c r="T54" s="241"/>
      <c r="U54" s="241"/>
      <c r="V54" s="241"/>
      <c r="W54" s="241"/>
      <c r="X54" s="241"/>
      <c r="Y54" s="244">
        <f>SUM(K54:X54)</f>
        <v>0</v>
      </c>
    </row>
    <row r="55" spans="1:25" ht="13.5" x14ac:dyDescent="0.25">
      <c r="A55" s="45"/>
      <c r="D55" s="240" t="s">
        <v>186</v>
      </c>
      <c r="E55" s="243" t="s">
        <v>131</v>
      </c>
      <c r="F55" s="502"/>
      <c r="G55" s="503"/>
      <c r="H55" s="504"/>
      <c r="I55" s="507"/>
      <c r="J55" s="508"/>
      <c r="K55" s="241"/>
      <c r="L55" s="241"/>
      <c r="M55" s="241"/>
      <c r="N55" s="241"/>
      <c r="O55" s="241"/>
      <c r="P55" s="241"/>
      <c r="Q55" s="241"/>
      <c r="R55" s="241"/>
      <c r="S55" s="241"/>
      <c r="T55" s="241"/>
      <c r="U55" s="241"/>
      <c r="V55" s="241"/>
      <c r="W55" s="241"/>
      <c r="X55" s="241"/>
      <c r="Y55" s="244">
        <f>SUM(K55:X55)</f>
        <v>0</v>
      </c>
    </row>
    <row r="56" spans="1:25" ht="13.5" x14ac:dyDescent="0.25">
      <c r="A56" s="45"/>
      <c r="D56" s="240" t="s">
        <v>187</v>
      </c>
      <c r="E56" s="245" t="s">
        <v>132</v>
      </c>
      <c r="F56" s="403"/>
      <c r="G56" s="404" t="str">
        <f>IF(G53="","",G53+21)</f>
        <v/>
      </c>
      <c r="H56" s="405"/>
      <c r="I56" s="405"/>
      <c r="J56" s="405"/>
      <c r="K56" s="406">
        <f t="shared" ref="K56:Y56" si="12">K53-(K54+K55)</f>
        <v>0</v>
      </c>
      <c r="L56" s="406">
        <f t="shared" si="12"/>
        <v>0</v>
      </c>
      <c r="M56" s="406">
        <f t="shared" si="12"/>
        <v>0</v>
      </c>
      <c r="N56" s="406">
        <f t="shared" si="12"/>
        <v>0</v>
      </c>
      <c r="O56" s="406">
        <f t="shared" si="12"/>
        <v>0</v>
      </c>
      <c r="P56" s="406">
        <f t="shared" si="12"/>
        <v>0</v>
      </c>
      <c r="Q56" s="406">
        <f t="shared" si="12"/>
        <v>0</v>
      </c>
      <c r="R56" s="406">
        <f t="shared" si="12"/>
        <v>0</v>
      </c>
      <c r="S56" s="406">
        <f t="shared" si="12"/>
        <v>0</v>
      </c>
      <c r="T56" s="406">
        <f t="shared" si="12"/>
        <v>0</v>
      </c>
      <c r="U56" s="406">
        <f t="shared" si="12"/>
        <v>0</v>
      </c>
      <c r="V56" s="406">
        <f t="shared" si="12"/>
        <v>0</v>
      </c>
      <c r="W56" s="406">
        <f t="shared" si="12"/>
        <v>0</v>
      </c>
      <c r="X56" s="406">
        <f t="shared" si="12"/>
        <v>0</v>
      </c>
      <c r="Y56" s="244">
        <f t="shared" si="12"/>
        <v>0</v>
      </c>
    </row>
    <row r="57" spans="1:25" ht="13.5" x14ac:dyDescent="0.25">
      <c r="A57" s="45"/>
      <c r="D57" s="240" t="s">
        <v>188</v>
      </c>
      <c r="E57" s="243" t="s">
        <v>129</v>
      </c>
      <c r="F57" s="502"/>
      <c r="G57" s="503"/>
      <c r="H57" s="504"/>
      <c r="I57" s="505"/>
      <c r="J57" s="508"/>
      <c r="K57" s="241"/>
      <c r="L57" s="241"/>
      <c r="M57" s="241"/>
      <c r="N57" s="241"/>
      <c r="O57" s="241"/>
      <c r="P57" s="241"/>
      <c r="Q57" s="241"/>
      <c r="R57" s="241"/>
      <c r="S57" s="241"/>
      <c r="T57" s="241"/>
      <c r="U57" s="241"/>
      <c r="V57" s="241"/>
      <c r="W57" s="241"/>
      <c r="X57" s="241"/>
      <c r="Y57" s="244">
        <f>SUM(K57:X57)</f>
        <v>0</v>
      </c>
    </row>
    <row r="58" spans="1:25" x14ac:dyDescent="0.3">
      <c r="D58" s="240" t="s">
        <v>189</v>
      </c>
      <c r="E58" s="243" t="s">
        <v>130</v>
      </c>
      <c r="F58" s="502"/>
      <c r="G58" s="503"/>
      <c r="H58" s="504"/>
      <c r="I58" s="506"/>
      <c r="J58" s="508"/>
      <c r="K58" s="241"/>
      <c r="L58" s="241"/>
      <c r="M58" s="241"/>
      <c r="N58" s="241"/>
      <c r="O58" s="241"/>
      <c r="P58" s="241"/>
      <c r="Q58" s="241"/>
      <c r="R58" s="241"/>
      <c r="S58" s="241"/>
      <c r="T58" s="241"/>
      <c r="U58" s="241"/>
      <c r="V58" s="241"/>
      <c r="W58" s="241"/>
      <c r="X58" s="241"/>
      <c r="Y58" s="244">
        <f>SUM(K58:X58)</f>
        <v>0</v>
      </c>
    </row>
    <row r="59" spans="1:25" x14ac:dyDescent="0.3">
      <c r="D59" s="240" t="s">
        <v>190</v>
      </c>
      <c r="E59" s="243" t="s">
        <v>131</v>
      </c>
      <c r="F59" s="502"/>
      <c r="G59" s="503"/>
      <c r="H59" s="504"/>
      <c r="I59" s="507"/>
      <c r="J59" s="508"/>
      <c r="K59" s="241"/>
      <c r="L59" s="241"/>
      <c r="M59" s="241"/>
      <c r="N59" s="241"/>
      <c r="O59" s="241"/>
      <c r="P59" s="241"/>
      <c r="Q59" s="241"/>
      <c r="R59" s="241"/>
      <c r="S59" s="241"/>
      <c r="T59" s="241"/>
      <c r="U59" s="241"/>
      <c r="V59" s="241"/>
      <c r="W59" s="241"/>
      <c r="X59" s="241"/>
      <c r="Y59" s="244">
        <f>SUM(K59:X59)</f>
        <v>0</v>
      </c>
    </row>
    <row r="60" spans="1:25" x14ac:dyDescent="0.3">
      <c r="D60" s="240" t="s">
        <v>191</v>
      </c>
      <c r="E60" s="245" t="s">
        <v>132</v>
      </c>
      <c r="F60" s="403"/>
      <c r="G60" s="404" t="str">
        <f>IF(G57="","",G57+21)</f>
        <v/>
      </c>
      <c r="H60" s="405"/>
      <c r="I60" s="405"/>
      <c r="J60" s="405"/>
      <c r="K60" s="406">
        <f t="shared" ref="K60:Y60" si="13">K57-(K58+K59)</f>
        <v>0</v>
      </c>
      <c r="L60" s="406">
        <f t="shared" si="13"/>
        <v>0</v>
      </c>
      <c r="M60" s="406">
        <f t="shared" si="13"/>
        <v>0</v>
      </c>
      <c r="N60" s="406">
        <f t="shared" si="13"/>
        <v>0</v>
      </c>
      <c r="O60" s="406">
        <f t="shared" si="13"/>
        <v>0</v>
      </c>
      <c r="P60" s="406">
        <f t="shared" si="13"/>
        <v>0</v>
      </c>
      <c r="Q60" s="406">
        <f t="shared" si="13"/>
        <v>0</v>
      </c>
      <c r="R60" s="406">
        <f t="shared" si="13"/>
        <v>0</v>
      </c>
      <c r="S60" s="406">
        <f t="shared" si="13"/>
        <v>0</v>
      </c>
      <c r="T60" s="406">
        <f t="shared" si="13"/>
        <v>0</v>
      </c>
      <c r="U60" s="406">
        <f t="shared" si="13"/>
        <v>0</v>
      </c>
      <c r="V60" s="406">
        <f t="shared" si="13"/>
        <v>0</v>
      </c>
      <c r="W60" s="406">
        <f t="shared" si="13"/>
        <v>0</v>
      </c>
      <c r="X60" s="406">
        <f t="shared" si="13"/>
        <v>0</v>
      </c>
      <c r="Y60" s="244">
        <f t="shared" si="13"/>
        <v>0</v>
      </c>
    </row>
    <row r="61" spans="1:25" x14ac:dyDescent="0.3">
      <c r="D61" s="240" t="s">
        <v>192</v>
      </c>
      <c r="E61" s="243" t="s">
        <v>129</v>
      </c>
      <c r="F61" s="502"/>
      <c r="G61" s="503"/>
      <c r="H61" s="504"/>
      <c r="I61" s="505"/>
      <c r="J61" s="508"/>
      <c r="K61" s="241"/>
      <c r="L61" s="241"/>
      <c r="M61" s="241"/>
      <c r="N61" s="241"/>
      <c r="O61" s="241"/>
      <c r="P61" s="241"/>
      <c r="Q61" s="241"/>
      <c r="R61" s="241"/>
      <c r="S61" s="241"/>
      <c r="T61" s="241"/>
      <c r="U61" s="241"/>
      <c r="V61" s="241"/>
      <c r="W61" s="241"/>
      <c r="X61" s="241"/>
      <c r="Y61" s="244">
        <f>SUM(K61:X61)</f>
        <v>0</v>
      </c>
    </row>
    <row r="62" spans="1:25" x14ac:dyDescent="0.3">
      <c r="D62" s="240" t="s">
        <v>193</v>
      </c>
      <c r="E62" s="243" t="s">
        <v>130</v>
      </c>
      <c r="F62" s="502"/>
      <c r="G62" s="503"/>
      <c r="H62" s="504"/>
      <c r="I62" s="506"/>
      <c r="J62" s="508"/>
      <c r="K62" s="241"/>
      <c r="L62" s="241"/>
      <c r="M62" s="241"/>
      <c r="N62" s="241"/>
      <c r="O62" s="241"/>
      <c r="P62" s="241"/>
      <c r="Q62" s="241"/>
      <c r="R62" s="241"/>
      <c r="S62" s="241"/>
      <c r="T62" s="241"/>
      <c r="U62" s="241"/>
      <c r="V62" s="241"/>
      <c r="W62" s="241"/>
      <c r="X62" s="241"/>
      <c r="Y62" s="244">
        <f>SUM(K62:X62)</f>
        <v>0</v>
      </c>
    </row>
    <row r="63" spans="1:25" x14ac:dyDescent="0.3">
      <c r="D63" s="240" t="s">
        <v>194</v>
      </c>
      <c r="E63" s="243" t="s">
        <v>131</v>
      </c>
      <c r="F63" s="502"/>
      <c r="G63" s="503"/>
      <c r="H63" s="504"/>
      <c r="I63" s="507"/>
      <c r="J63" s="508"/>
      <c r="K63" s="241"/>
      <c r="L63" s="241"/>
      <c r="M63" s="241"/>
      <c r="N63" s="241"/>
      <c r="O63" s="241"/>
      <c r="P63" s="241"/>
      <c r="Q63" s="241"/>
      <c r="R63" s="241"/>
      <c r="S63" s="241"/>
      <c r="T63" s="241"/>
      <c r="U63" s="241"/>
      <c r="V63" s="241"/>
      <c r="W63" s="241"/>
      <c r="X63" s="241"/>
      <c r="Y63" s="244">
        <f>SUM(K63:X63)</f>
        <v>0</v>
      </c>
    </row>
    <row r="64" spans="1:25" x14ac:dyDescent="0.3">
      <c r="D64" s="240" t="s">
        <v>195</v>
      </c>
      <c r="E64" s="245" t="s">
        <v>132</v>
      </c>
      <c r="F64" s="403"/>
      <c r="G64" s="404" t="str">
        <f>IF(G61="","",G61+21)</f>
        <v/>
      </c>
      <c r="H64" s="405"/>
      <c r="I64" s="405"/>
      <c r="J64" s="405"/>
      <c r="K64" s="406">
        <f t="shared" ref="K64:Y64" si="14">K61-(K62+K63)</f>
        <v>0</v>
      </c>
      <c r="L64" s="406">
        <f t="shared" si="14"/>
        <v>0</v>
      </c>
      <c r="M64" s="406">
        <f t="shared" si="14"/>
        <v>0</v>
      </c>
      <c r="N64" s="406">
        <f t="shared" si="14"/>
        <v>0</v>
      </c>
      <c r="O64" s="406">
        <f t="shared" si="14"/>
        <v>0</v>
      </c>
      <c r="P64" s="406">
        <f t="shared" si="14"/>
        <v>0</v>
      </c>
      <c r="Q64" s="406">
        <f t="shared" si="14"/>
        <v>0</v>
      </c>
      <c r="R64" s="406">
        <f t="shared" si="14"/>
        <v>0</v>
      </c>
      <c r="S64" s="406">
        <f t="shared" si="14"/>
        <v>0</v>
      </c>
      <c r="T64" s="406">
        <f t="shared" si="14"/>
        <v>0</v>
      </c>
      <c r="U64" s="406">
        <f t="shared" si="14"/>
        <v>0</v>
      </c>
      <c r="V64" s="406">
        <f t="shared" si="14"/>
        <v>0</v>
      </c>
      <c r="W64" s="406">
        <f t="shared" si="14"/>
        <v>0</v>
      </c>
      <c r="X64" s="406">
        <f t="shared" si="14"/>
        <v>0</v>
      </c>
      <c r="Y64" s="244">
        <f t="shared" si="14"/>
        <v>0</v>
      </c>
    </row>
    <row r="65" spans="4:25" x14ac:dyDescent="0.3">
      <c r="D65" s="240" t="s">
        <v>196</v>
      </c>
      <c r="E65" s="243" t="s">
        <v>129</v>
      </c>
      <c r="F65" s="502"/>
      <c r="G65" s="503"/>
      <c r="H65" s="504"/>
      <c r="I65" s="505"/>
      <c r="J65" s="508"/>
      <c r="K65" s="241"/>
      <c r="L65" s="241"/>
      <c r="M65" s="241"/>
      <c r="N65" s="241"/>
      <c r="O65" s="241"/>
      <c r="P65" s="241"/>
      <c r="Q65" s="241"/>
      <c r="R65" s="241"/>
      <c r="S65" s="241"/>
      <c r="T65" s="241"/>
      <c r="U65" s="241"/>
      <c r="V65" s="241"/>
      <c r="W65" s="241"/>
      <c r="X65" s="241"/>
      <c r="Y65" s="244">
        <f>SUM(K65:X65)</f>
        <v>0</v>
      </c>
    </row>
    <row r="66" spans="4:25" x14ac:dyDescent="0.3">
      <c r="D66" s="240" t="s">
        <v>197</v>
      </c>
      <c r="E66" s="243" t="s">
        <v>130</v>
      </c>
      <c r="F66" s="502"/>
      <c r="G66" s="503"/>
      <c r="H66" s="504"/>
      <c r="I66" s="506"/>
      <c r="J66" s="508"/>
      <c r="K66" s="241"/>
      <c r="L66" s="241"/>
      <c r="M66" s="241"/>
      <c r="N66" s="241"/>
      <c r="O66" s="241"/>
      <c r="P66" s="241"/>
      <c r="Q66" s="241"/>
      <c r="R66" s="241"/>
      <c r="S66" s="241"/>
      <c r="T66" s="241"/>
      <c r="U66" s="241"/>
      <c r="V66" s="241"/>
      <c r="W66" s="241"/>
      <c r="X66" s="241"/>
      <c r="Y66" s="244">
        <f>SUM(K66:X66)</f>
        <v>0</v>
      </c>
    </row>
    <row r="67" spans="4:25" x14ac:dyDescent="0.3">
      <c r="D67" s="240" t="s">
        <v>198</v>
      </c>
      <c r="E67" s="243" t="s">
        <v>131</v>
      </c>
      <c r="F67" s="502"/>
      <c r="G67" s="503"/>
      <c r="H67" s="504"/>
      <c r="I67" s="507"/>
      <c r="J67" s="508"/>
      <c r="K67" s="241"/>
      <c r="L67" s="241"/>
      <c r="M67" s="241"/>
      <c r="N67" s="241"/>
      <c r="O67" s="241"/>
      <c r="P67" s="241"/>
      <c r="Q67" s="241"/>
      <c r="R67" s="241"/>
      <c r="S67" s="241"/>
      <c r="T67" s="241"/>
      <c r="U67" s="241"/>
      <c r="V67" s="241"/>
      <c r="W67" s="241"/>
      <c r="X67" s="241"/>
      <c r="Y67" s="244">
        <f>SUM(K67:X67)</f>
        <v>0</v>
      </c>
    </row>
    <row r="68" spans="4:25" x14ac:dyDescent="0.3">
      <c r="D68" s="240" t="s">
        <v>199</v>
      </c>
      <c r="E68" s="245" t="s">
        <v>132</v>
      </c>
      <c r="F68" s="403"/>
      <c r="G68" s="404" t="str">
        <f>IF(G65="","",G65+21)</f>
        <v/>
      </c>
      <c r="H68" s="405"/>
      <c r="I68" s="405"/>
      <c r="J68" s="405"/>
      <c r="K68" s="406">
        <f t="shared" ref="K68:Y68" si="15">K65-(K66+K67)</f>
        <v>0</v>
      </c>
      <c r="L68" s="406">
        <f t="shared" si="15"/>
        <v>0</v>
      </c>
      <c r="M68" s="406">
        <f t="shared" si="15"/>
        <v>0</v>
      </c>
      <c r="N68" s="406">
        <f t="shared" si="15"/>
        <v>0</v>
      </c>
      <c r="O68" s="406">
        <f t="shared" si="15"/>
        <v>0</v>
      </c>
      <c r="P68" s="406">
        <f t="shared" si="15"/>
        <v>0</v>
      </c>
      <c r="Q68" s="406">
        <f t="shared" si="15"/>
        <v>0</v>
      </c>
      <c r="R68" s="406">
        <f t="shared" si="15"/>
        <v>0</v>
      </c>
      <c r="S68" s="406">
        <f t="shared" si="15"/>
        <v>0</v>
      </c>
      <c r="T68" s="406">
        <f t="shared" si="15"/>
        <v>0</v>
      </c>
      <c r="U68" s="406">
        <f t="shared" si="15"/>
        <v>0</v>
      </c>
      <c r="V68" s="406">
        <f t="shared" si="15"/>
        <v>0</v>
      </c>
      <c r="W68" s="406">
        <f t="shared" si="15"/>
        <v>0</v>
      </c>
      <c r="X68" s="406">
        <f t="shared" si="15"/>
        <v>0</v>
      </c>
      <c r="Y68" s="244">
        <f t="shared" si="15"/>
        <v>0</v>
      </c>
    </row>
    <row r="69" spans="4:25" x14ac:dyDescent="0.3">
      <c r="D69" s="240" t="s">
        <v>200</v>
      </c>
      <c r="E69" s="243" t="s">
        <v>129</v>
      </c>
      <c r="F69" s="502"/>
      <c r="G69" s="503"/>
      <c r="H69" s="504"/>
      <c r="I69" s="505"/>
      <c r="J69" s="508"/>
      <c r="K69" s="241"/>
      <c r="L69" s="241"/>
      <c r="M69" s="241"/>
      <c r="N69" s="241"/>
      <c r="O69" s="241"/>
      <c r="P69" s="241"/>
      <c r="Q69" s="241"/>
      <c r="R69" s="241"/>
      <c r="S69" s="241"/>
      <c r="T69" s="241"/>
      <c r="U69" s="241"/>
      <c r="V69" s="241"/>
      <c r="W69" s="241"/>
      <c r="X69" s="241"/>
      <c r="Y69" s="244">
        <f>SUM(K69:X69)</f>
        <v>0</v>
      </c>
    </row>
    <row r="70" spans="4:25" x14ac:dyDescent="0.3">
      <c r="D70" s="240" t="s">
        <v>201</v>
      </c>
      <c r="E70" s="243" t="s">
        <v>130</v>
      </c>
      <c r="F70" s="502"/>
      <c r="G70" s="503"/>
      <c r="H70" s="504"/>
      <c r="I70" s="506"/>
      <c r="J70" s="508"/>
      <c r="K70" s="241"/>
      <c r="L70" s="241"/>
      <c r="M70" s="241"/>
      <c r="N70" s="241"/>
      <c r="O70" s="241"/>
      <c r="P70" s="241"/>
      <c r="Q70" s="241"/>
      <c r="R70" s="241"/>
      <c r="S70" s="241"/>
      <c r="T70" s="241"/>
      <c r="U70" s="241"/>
      <c r="V70" s="241"/>
      <c r="W70" s="241"/>
      <c r="X70" s="241"/>
      <c r="Y70" s="244">
        <f>SUM(K70:X70)</f>
        <v>0</v>
      </c>
    </row>
    <row r="71" spans="4:25" x14ac:dyDescent="0.3">
      <c r="D71" s="240" t="s">
        <v>202</v>
      </c>
      <c r="E71" s="243" t="s">
        <v>131</v>
      </c>
      <c r="F71" s="502"/>
      <c r="G71" s="503"/>
      <c r="H71" s="504"/>
      <c r="I71" s="507"/>
      <c r="J71" s="508"/>
      <c r="K71" s="241"/>
      <c r="L71" s="241"/>
      <c r="M71" s="241"/>
      <c r="N71" s="241"/>
      <c r="O71" s="241"/>
      <c r="P71" s="241"/>
      <c r="Q71" s="241"/>
      <c r="R71" s="241"/>
      <c r="S71" s="241"/>
      <c r="T71" s="241"/>
      <c r="U71" s="241"/>
      <c r="V71" s="241"/>
      <c r="W71" s="241"/>
      <c r="X71" s="241"/>
      <c r="Y71" s="244">
        <f>SUM(K71:X71)</f>
        <v>0</v>
      </c>
    </row>
    <row r="72" spans="4:25" ht="17.25" thickBot="1" x14ac:dyDescent="0.35">
      <c r="D72" s="240" t="s">
        <v>203</v>
      </c>
      <c r="E72" s="245" t="s">
        <v>132</v>
      </c>
      <c r="F72" s="403"/>
      <c r="G72" s="404" t="str">
        <f>IF(G69="","",G69+21)</f>
        <v/>
      </c>
      <c r="H72" s="405"/>
      <c r="I72" s="405"/>
      <c r="J72" s="405"/>
      <c r="K72" s="406">
        <f t="shared" ref="K72:Y72" si="16">K69-(K70+K71)</f>
        <v>0</v>
      </c>
      <c r="L72" s="406">
        <f t="shared" si="16"/>
        <v>0</v>
      </c>
      <c r="M72" s="406">
        <f t="shared" si="16"/>
        <v>0</v>
      </c>
      <c r="N72" s="406">
        <f t="shared" si="16"/>
        <v>0</v>
      </c>
      <c r="O72" s="406">
        <f t="shared" si="16"/>
        <v>0</v>
      </c>
      <c r="P72" s="406">
        <f t="shared" si="16"/>
        <v>0</v>
      </c>
      <c r="Q72" s="406">
        <f t="shared" si="16"/>
        <v>0</v>
      </c>
      <c r="R72" s="406">
        <f t="shared" si="16"/>
        <v>0</v>
      </c>
      <c r="S72" s="406">
        <f t="shared" si="16"/>
        <v>0</v>
      </c>
      <c r="T72" s="406">
        <f t="shared" si="16"/>
        <v>0</v>
      </c>
      <c r="U72" s="406">
        <f t="shared" si="16"/>
        <v>0</v>
      </c>
      <c r="V72" s="406">
        <f t="shared" si="16"/>
        <v>0</v>
      </c>
      <c r="W72" s="406">
        <f t="shared" si="16"/>
        <v>0</v>
      </c>
      <c r="X72" s="406">
        <f t="shared" si="16"/>
        <v>0</v>
      </c>
      <c r="Y72" s="244">
        <f t="shared" si="16"/>
        <v>0</v>
      </c>
    </row>
    <row r="73" spans="4:25" ht="17.25" thickBot="1" x14ac:dyDescent="0.35">
      <c r="D73" s="251" t="s">
        <v>275</v>
      </c>
      <c r="E73" s="243" t="s">
        <v>129</v>
      </c>
      <c r="F73" s="502"/>
      <c r="G73" s="503"/>
      <c r="H73" s="504"/>
      <c r="I73" s="505"/>
      <c r="J73" s="508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4">
        <f>SUM(K73:X73)</f>
        <v>0</v>
      </c>
    </row>
    <row r="74" spans="4:25" ht="17.25" thickBot="1" x14ac:dyDescent="0.35">
      <c r="D74" s="251" t="s">
        <v>276</v>
      </c>
      <c r="E74" s="243" t="s">
        <v>130</v>
      </c>
      <c r="F74" s="502"/>
      <c r="G74" s="503"/>
      <c r="H74" s="504"/>
      <c r="I74" s="506"/>
      <c r="J74" s="508"/>
      <c r="K74" s="241"/>
      <c r="L74" s="241"/>
      <c r="M74" s="241"/>
      <c r="N74" s="241"/>
      <c r="O74" s="241"/>
      <c r="P74" s="241"/>
      <c r="Q74" s="241"/>
      <c r="R74" s="241"/>
      <c r="S74" s="241"/>
      <c r="T74" s="241"/>
      <c r="U74" s="241"/>
      <c r="V74" s="241"/>
      <c r="W74" s="241"/>
      <c r="X74" s="241"/>
      <c r="Y74" s="244">
        <f>SUM(K74:X74)</f>
        <v>0</v>
      </c>
    </row>
    <row r="75" spans="4:25" ht="17.25" thickBot="1" x14ac:dyDescent="0.35">
      <c r="D75" s="251" t="s">
        <v>277</v>
      </c>
      <c r="E75" s="243" t="s">
        <v>131</v>
      </c>
      <c r="F75" s="502"/>
      <c r="G75" s="503"/>
      <c r="H75" s="504"/>
      <c r="I75" s="507"/>
      <c r="J75" s="508"/>
      <c r="K75" s="241"/>
      <c r="L75" s="241"/>
      <c r="M75" s="241"/>
      <c r="N75" s="241"/>
      <c r="O75" s="241"/>
      <c r="P75" s="241"/>
      <c r="Q75" s="241"/>
      <c r="R75" s="241"/>
      <c r="S75" s="241"/>
      <c r="T75" s="241"/>
      <c r="U75" s="241"/>
      <c r="V75" s="241"/>
      <c r="W75" s="241"/>
      <c r="X75" s="241"/>
      <c r="Y75" s="244">
        <f>SUM(K75:X75)</f>
        <v>0</v>
      </c>
    </row>
    <row r="76" spans="4:25" ht="17.25" thickBot="1" x14ac:dyDescent="0.35">
      <c r="D76" s="251" t="s">
        <v>278</v>
      </c>
      <c r="E76" s="245" t="s">
        <v>132</v>
      </c>
      <c r="F76" s="403"/>
      <c r="G76" s="404" t="str">
        <f>IF(G73="","",G73+21)</f>
        <v/>
      </c>
      <c r="H76" s="405"/>
      <c r="I76" s="405"/>
      <c r="J76" s="405"/>
      <c r="K76" s="406">
        <f t="shared" ref="K76:Y76" si="17">K73-(K74+K75)</f>
        <v>0</v>
      </c>
      <c r="L76" s="406">
        <f t="shared" si="17"/>
        <v>0</v>
      </c>
      <c r="M76" s="406">
        <f t="shared" si="17"/>
        <v>0</v>
      </c>
      <c r="N76" s="406">
        <f t="shared" si="17"/>
        <v>0</v>
      </c>
      <c r="O76" s="406">
        <f t="shared" si="17"/>
        <v>0</v>
      </c>
      <c r="P76" s="406">
        <f t="shared" si="17"/>
        <v>0</v>
      </c>
      <c r="Q76" s="406">
        <f t="shared" si="17"/>
        <v>0</v>
      </c>
      <c r="R76" s="406">
        <f t="shared" si="17"/>
        <v>0</v>
      </c>
      <c r="S76" s="406">
        <f t="shared" si="17"/>
        <v>0</v>
      </c>
      <c r="T76" s="406">
        <f t="shared" si="17"/>
        <v>0</v>
      </c>
      <c r="U76" s="406">
        <f t="shared" si="17"/>
        <v>0</v>
      </c>
      <c r="V76" s="406">
        <f t="shared" si="17"/>
        <v>0</v>
      </c>
      <c r="W76" s="406">
        <f t="shared" si="17"/>
        <v>0</v>
      </c>
      <c r="X76" s="406">
        <f t="shared" si="17"/>
        <v>0</v>
      </c>
      <c r="Y76" s="244">
        <f t="shared" si="17"/>
        <v>0</v>
      </c>
    </row>
    <row r="77" spans="4:25" ht="17.25" thickBot="1" x14ac:dyDescent="0.35">
      <c r="D77" s="251" t="s">
        <v>279</v>
      </c>
      <c r="E77" s="243" t="s">
        <v>129</v>
      </c>
      <c r="F77" s="502"/>
      <c r="G77" s="503"/>
      <c r="H77" s="504"/>
      <c r="I77" s="505"/>
      <c r="J77" s="508"/>
      <c r="K77" s="241"/>
      <c r="L77" s="241"/>
      <c r="M77" s="241"/>
      <c r="N77" s="241"/>
      <c r="O77" s="241"/>
      <c r="P77" s="241"/>
      <c r="Q77" s="241"/>
      <c r="R77" s="241"/>
      <c r="S77" s="241"/>
      <c r="T77" s="241"/>
      <c r="U77" s="241"/>
      <c r="V77" s="241"/>
      <c r="W77" s="241"/>
      <c r="X77" s="241"/>
      <c r="Y77" s="244">
        <f>SUM(K77:X77)</f>
        <v>0</v>
      </c>
    </row>
    <row r="78" spans="4:25" ht="17.25" thickBot="1" x14ac:dyDescent="0.35">
      <c r="D78" s="251" t="s">
        <v>280</v>
      </c>
      <c r="E78" s="243" t="s">
        <v>130</v>
      </c>
      <c r="F78" s="502"/>
      <c r="G78" s="503"/>
      <c r="H78" s="504"/>
      <c r="I78" s="506"/>
      <c r="J78" s="508"/>
      <c r="K78" s="241"/>
      <c r="L78" s="241"/>
      <c r="M78" s="241"/>
      <c r="N78" s="241"/>
      <c r="O78" s="241"/>
      <c r="P78" s="241"/>
      <c r="Q78" s="241"/>
      <c r="R78" s="241"/>
      <c r="S78" s="241"/>
      <c r="T78" s="241"/>
      <c r="U78" s="241"/>
      <c r="V78" s="241"/>
      <c r="W78" s="241"/>
      <c r="X78" s="241"/>
      <c r="Y78" s="244">
        <f>SUM(K78:X78)</f>
        <v>0</v>
      </c>
    </row>
    <row r="79" spans="4:25" ht="17.25" thickBot="1" x14ac:dyDescent="0.35">
      <c r="D79" s="251" t="s">
        <v>281</v>
      </c>
      <c r="E79" s="243" t="s">
        <v>131</v>
      </c>
      <c r="F79" s="502"/>
      <c r="G79" s="503"/>
      <c r="H79" s="504"/>
      <c r="I79" s="507"/>
      <c r="J79" s="508"/>
      <c r="K79" s="241"/>
      <c r="L79" s="241"/>
      <c r="M79" s="241"/>
      <c r="N79" s="241"/>
      <c r="O79" s="241"/>
      <c r="P79" s="241"/>
      <c r="Q79" s="241"/>
      <c r="R79" s="241"/>
      <c r="S79" s="241"/>
      <c r="T79" s="241"/>
      <c r="U79" s="241"/>
      <c r="V79" s="241"/>
      <c r="W79" s="241"/>
      <c r="X79" s="241"/>
      <c r="Y79" s="244">
        <f>SUM(K79:X79)</f>
        <v>0</v>
      </c>
    </row>
    <row r="80" spans="4:25" ht="17.25" thickBot="1" x14ac:dyDescent="0.35">
      <c r="D80" s="251" t="s">
        <v>282</v>
      </c>
      <c r="E80" s="245" t="s">
        <v>132</v>
      </c>
      <c r="F80" s="403"/>
      <c r="G80" s="404" t="str">
        <f>IF(G77="","",G77+21)</f>
        <v/>
      </c>
      <c r="H80" s="405"/>
      <c r="I80" s="405"/>
      <c r="J80" s="405"/>
      <c r="K80" s="406">
        <f t="shared" ref="K80:Y80" si="18">K77-(K78+K79)</f>
        <v>0</v>
      </c>
      <c r="L80" s="406">
        <f t="shared" si="18"/>
        <v>0</v>
      </c>
      <c r="M80" s="406">
        <f t="shared" si="18"/>
        <v>0</v>
      </c>
      <c r="N80" s="406">
        <f t="shared" si="18"/>
        <v>0</v>
      </c>
      <c r="O80" s="406">
        <f t="shared" si="18"/>
        <v>0</v>
      </c>
      <c r="P80" s="406">
        <f t="shared" si="18"/>
        <v>0</v>
      </c>
      <c r="Q80" s="406">
        <f t="shared" si="18"/>
        <v>0</v>
      </c>
      <c r="R80" s="406">
        <f t="shared" si="18"/>
        <v>0</v>
      </c>
      <c r="S80" s="406">
        <f t="shared" si="18"/>
        <v>0</v>
      </c>
      <c r="T80" s="406">
        <f t="shared" si="18"/>
        <v>0</v>
      </c>
      <c r="U80" s="406">
        <f t="shared" si="18"/>
        <v>0</v>
      </c>
      <c r="V80" s="406">
        <f t="shared" si="18"/>
        <v>0</v>
      </c>
      <c r="W80" s="406">
        <f t="shared" si="18"/>
        <v>0</v>
      </c>
      <c r="X80" s="406">
        <f t="shared" si="18"/>
        <v>0</v>
      </c>
      <c r="Y80" s="244">
        <f t="shared" si="18"/>
        <v>0</v>
      </c>
    </row>
    <row r="81" spans="4:25" ht="17.25" thickBot="1" x14ac:dyDescent="0.35">
      <c r="D81" s="251" t="s">
        <v>283</v>
      </c>
      <c r="E81" s="243" t="s">
        <v>129</v>
      </c>
      <c r="F81" s="502"/>
      <c r="G81" s="503"/>
      <c r="H81" s="504"/>
      <c r="I81" s="505"/>
      <c r="J81" s="508"/>
      <c r="K81" s="241"/>
      <c r="L81" s="241"/>
      <c r="M81" s="241"/>
      <c r="N81" s="241"/>
      <c r="O81" s="241"/>
      <c r="P81" s="241"/>
      <c r="Q81" s="241"/>
      <c r="R81" s="241"/>
      <c r="S81" s="241"/>
      <c r="T81" s="241"/>
      <c r="U81" s="241"/>
      <c r="V81" s="241"/>
      <c r="W81" s="241"/>
      <c r="X81" s="241"/>
      <c r="Y81" s="244">
        <f>SUM(K81:X81)</f>
        <v>0</v>
      </c>
    </row>
    <row r="82" spans="4:25" ht="17.25" thickBot="1" x14ac:dyDescent="0.35">
      <c r="D82" s="251" t="s">
        <v>284</v>
      </c>
      <c r="E82" s="243" t="s">
        <v>130</v>
      </c>
      <c r="F82" s="502"/>
      <c r="G82" s="503"/>
      <c r="H82" s="504"/>
      <c r="I82" s="506"/>
      <c r="J82" s="508"/>
      <c r="K82" s="241"/>
      <c r="L82" s="241"/>
      <c r="M82" s="241"/>
      <c r="N82" s="241"/>
      <c r="O82" s="241"/>
      <c r="P82" s="241"/>
      <c r="Q82" s="241"/>
      <c r="R82" s="241"/>
      <c r="S82" s="241"/>
      <c r="T82" s="241"/>
      <c r="U82" s="241"/>
      <c r="V82" s="241"/>
      <c r="W82" s="241"/>
      <c r="X82" s="241"/>
      <c r="Y82" s="244">
        <f>SUM(K82:X82)</f>
        <v>0</v>
      </c>
    </row>
    <row r="83" spans="4:25" ht="17.25" thickBot="1" x14ac:dyDescent="0.35">
      <c r="D83" s="251" t="s">
        <v>285</v>
      </c>
      <c r="E83" s="243" t="s">
        <v>131</v>
      </c>
      <c r="F83" s="502"/>
      <c r="G83" s="503"/>
      <c r="H83" s="504"/>
      <c r="I83" s="507"/>
      <c r="J83" s="508"/>
      <c r="K83" s="241"/>
      <c r="L83" s="241"/>
      <c r="M83" s="241"/>
      <c r="N83" s="241"/>
      <c r="O83" s="241"/>
      <c r="P83" s="241"/>
      <c r="Q83" s="241"/>
      <c r="R83" s="241"/>
      <c r="S83" s="241"/>
      <c r="T83" s="241"/>
      <c r="U83" s="241"/>
      <c r="V83" s="241"/>
      <c r="W83" s="241"/>
      <c r="X83" s="241"/>
      <c r="Y83" s="244">
        <f>SUM(K83:X83)</f>
        <v>0</v>
      </c>
    </row>
    <row r="84" spans="4:25" ht="17.25" thickBot="1" x14ac:dyDescent="0.35">
      <c r="D84" s="251" t="s">
        <v>286</v>
      </c>
      <c r="E84" s="245" t="s">
        <v>132</v>
      </c>
      <c r="F84" s="403"/>
      <c r="G84" s="404" t="str">
        <f>IF(G81="","",G81+21)</f>
        <v/>
      </c>
      <c r="H84" s="405"/>
      <c r="I84" s="405"/>
      <c r="J84" s="405"/>
      <c r="K84" s="406">
        <f t="shared" ref="K84:Y84" si="19">K81-(K82+K83)</f>
        <v>0</v>
      </c>
      <c r="L84" s="406">
        <f t="shared" si="19"/>
        <v>0</v>
      </c>
      <c r="M84" s="406">
        <f t="shared" si="19"/>
        <v>0</v>
      </c>
      <c r="N84" s="406">
        <f t="shared" si="19"/>
        <v>0</v>
      </c>
      <c r="O84" s="406">
        <f t="shared" si="19"/>
        <v>0</v>
      </c>
      <c r="P84" s="406">
        <f t="shared" si="19"/>
        <v>0</v>
      </c>
      <c r="Q84" s="406">
        <f t="shared" si="19"/>
        <v>0</v>
      </c>
      <c r="R84" s="406">
        <f t="shared" si="19"/>
        <v>0</v>
      </c>
      <c r="S84" s="406">
        <f t="shared" si="19"/>
        <v>0</v>
      </c>
      <c r="T84" s="406">
        <f t="shared" si="19"/>
        <v>0</v>
      </c>
      <c r="U84" s="406">
        <f t="shared" si="19"/>
        <v>0</v>
      </c>
      <c r="V84" s="406">
        <f t="shared" si="19"/>
        <v>0</v>
      </c>
      <c r="W84" s="406">
        <f t="shared" si="19"/>
        <v>0</v>
      </c>
      <c r="X84" s="406">
        <f t="shared" si="19"/>
        <v>0</v>
      </c>
      <c r="Y84" s="244">
        <f t="shared" si="19"/>
        <v>0</v>
      </c>
    </row>
    <row r="85" spans="4:25" ht="17.25" thickBot="1" x14ac:dyDescent="0.35">
      <c r="D85" s="251" t="s">
        <v>287</v>
      </c>
      <c r="E85" s="243" t="s">
        <v>129</v>
      </c>
      <c r="F85" s="502"/>
      <c r="G85" s="503"/>
      <c r="H85" s="504"/>
      <c r="I85" s="505"/>
      <c r="J85" s="508"/>
      <c r="K85" s="241"/>
      <c r="L85" s="241"/>
      <c r="M85" s="241"/>
      <c r="N85" s="241"/>
      <c r="O85" s="241"/>
      <c r="P85" s="241"/>
      <c r="Q85" s="241"/>
      <c r="R85" s="241"/>
      <c r="S85" s="241"/>
      <c r="T85" s="241"/>
      <c r="U85" s="241"/>
      <c r="V85" s="241"/>
      <c r="W85" s="241"/>
      <c r="X85" s="241"/>
      <c r="Y85" s="244">
        <f>SUM(K85:X85)</f>
        <v>0</v>
      </c>
    </row>
    <row r="86" spans="4:25" ht="17.25" thickBot="1" x14ac:dyDescent="0.35">
      <c r="D86" s="251" t="s">
        <v>288</v>
      </c>
      <c r="E86" s="243" t="s">
        <v>130</v>
      </c>
      <c r="F86" s="502"/>
      <c r="G86" s="503"/>
      <c r="H86" s="504"/>
      <c r="I86" s="506"/>
      <c r="J86" s="508"/>
      <c r="K86" s="241"/>
      <c r="L86" s="241"/>
      <c r="M86" s="241"/>
      <c r="N86" s="241"/>
      <c r="O86" s="241"/>
      <c r="P86" s="241"/>
      <c r="Q86" s="241"/>
      <c r="R86" s="241"/>
      <c r="S86" s="241"/>
      <c r="T86" s="241"/>
      <c r="U86" s="241"/>
      <c r="V86" s="241"/>
      <c r="W86" s="241"/>
      <c r="X86" s="241"/>
      <c r="Y86" s="244">
        <f>SUM(K86:X86)</f>
        <v>0</v>
      </c>
    </row>
    <row r="87" spans="4:25" ht="17.25" thickBot="1" x14ac:dyDescent="0.35">
      <c r="D87" s="251" t="s">
        <v>289</v>
      </c>
      <c r="E87" s="243" t="s">
        <v>131</v>
      </c>
      <c r="F87" s="502"/>
      <c r="G87" s="503"/>
      <c r="H87" s="504"/>
      <c r="I87" s="507"/>
      <c r="J87" s="508"/>
      <c r="K87" s="241"/>
      <c r="L87" s="241"/>
      <c r="M87" s="241"/>
      <c r="N87" s="241"/>
      <c r="O87" s="241"/>
      <c r="P87" s="241"/>
      <c r="Q87" s="241"/>
      <c r="R87" s="241"/>
      <c r="S87" s="241"/>
      <c r="T87" s="241"/>
      <c r="U87" s="241"/>
      <c r="V87" s="241"/>
      <c r="W87" s="241"/>
      <c r="X87" s="241"/>
      <c r="Y87" s="244">
        <f>SUM(K87:X87)</f>
        <v>0</v>
      </c>
    </row>
    <row r="88" spans="4:25" ht="17.25" thickBot="1" x14ac:dyDescent="0.35">
      <c r="D88" s="251" t="s">
        <v>290</v>
      </c>
      <c r="E88" s="245" t="s">
        <v>132</v>
      </c>
      <c r="F88" s="403"/>
      <c r="G88" s="404" t="str">
        <f>IF(G85="","",G85+21)</f>
        <v/>
      </c>
      <c r="H88" s="405"/>
      <c r="I88" s="405"/>
      <c r="J88" s="405"/>
      <c r="K88" s="406">
        <f t="shared" ref="K88:Y88" si="20">K85-(K86+K87)</f>
        <v>0</v>
      </c>
      <c r="L88" s="406">
        <f t="shared" si="20"/>
        <v>0</v>
      </c>
      <c r="M88" s="406">
        <f t="shared" si="20"/>
        <v>0</v>
      </c>
      <c r="N88" s="406">
        <f t="shared" si="20"/>
        <v>0</v>
      </c>
      <c r="O88" s="406">
        <f t="shared" si="20"/>
        <v>0</v>
      </c>
      <c r="P88" s="406">
        <f t="shared" si="20"/>
        <v>0</v>
      </c>
      <c r="Q88" s="406">
        <f t="shared" si="20"/>
        <v>0</v>
      </c>
      <c r="R88" s="406">
        <f t="shared" si="20"/>
        <v>0</v>
      </c>
      <c r="S88" s="406">
        <f t="shared" si="20"/>
        <v>0</v>
      </c>
      <c r="T88" s="406">
        <f t="shared" si="20"/>
        <v>0</v>
      </c>
      <c r="U88" s="406">
        <f t="shared" si="20"/>
        <v>0</v>
      </c>
      <c r="V88" s="406">
        <f t="shared" si="20"/>
        <v>0</v>
      </c>
      <c r="W88" s="406">
        <f t="shared" si="20"/>
        <v>0</v>
      </c>
      <c r="X88" s="406">
        <f t="shared" si="20"/>
        <v>0</v>
      </c>
      <c r="Y88" s="244">
        <f t="shared" si="20"/>
        <v>0</v>
      </c>
    </row>
    <row r="89" spans="4:25" ht="17.25" thickBot="1" x14ac:dyDescent="0.35">
      <c r="D89" s="251" t="s">
        <v>291</v>
      </c>
      <c r="E89" s="243" t="s">
        <v>129</v>
      </c>
      <c r="F89" s="502"/>
      <c r="G89" s="503"/>
      <c r="H89" s="504"/>
      <c r="I89" s="505"/>
      <c r="J89" s="508"/>
      <c r="K89" s="241"/>
      <c r="L89" s="241"/>
      <c r="M89" s="241"/>
      <c r="N89" s="241"/>
      <c r="O89" s="241"/>
      <c r="P89" s="241"/>
      <c r="Q89" s="241"/>
      <c r="R89" s="241"/>
      <c r="S89" s="241"/>
      <c r="T89" s="241"/>
      <c r="U89" s="241"/>
      <c r="V89" s="241"/>
      <c r="W89" s="241"/>
      <c r="X89" s="241"/>
      <c r="Y89" s="244">
        <f>SUM(K89:X89)</f>
        <v>0</v>
      </c>
    </row>
    <row r="90" spans="4:25" ht="17.25" thickBot="1" x14ac:dyDescent="0.35">
      <c r="D90" s="251" t="s">
        <v>292</v>
      </c>
      <c r="E90" s="243" t="s">
        <v>130</v>
      </c>
      <c r="F90" s="502"/>
      <c r="G90" s="503"/>
      <c r="H90" s="504"/>
      <c r="I90" s="506"/>
      <c r="J90" s="508"/>
      <c r="K90" s="241"/>
      <c r="L90" s="241"/>
      <c r="M90" s="241"/>
      <c r="N90" s="241"/>
      <c r="O90" s="241"/>
      <c r="P90" s="241"/>
      <c r="Q90" s="241"/>
      <c r="R90" s="241"/>
      <c r="S90" s="241"/>
      <c r="T90" s="241"/>
      <c r="U90" s="241"/>
      <c r="V90" s="241"/>
      <c r="W90" s="241"/>
      <c r="X90" s="241"/>
      <c r="Y90" s="244">
        <f>SUM(K90:X90)</f>
        <v>0</v>
      </c>
    </row>
    <row r="91" spans="4:25" ht="17.25" thickBot="1" x14ac:dyDescent="0.35">
      <c r="D91" s="251" t="s">
        <v>293</v>
      </c>
      <c r="E91" s="243" t="s">
        <v>131</v>
      </c>
      <c r="F91" s="502"/>
      <c r="G91" s="503"/>
      <c r="H91" s="504"/>
      <c r="I91" s="507"/>
      <c r="J91" s="508"/>
      <c r="K91" s="241"/>
      <c r="L91" s="241"/>
      <c r="M91" s="241"/>
      <c r="N91" s="241"/>
      <c r="O91" s="241"/>
      <c r="P91" s="241"/>
      <c r="Q91" s="241"/>
      <c r="R91" s="241"/>
      <c r="S91" s="241"/>
      <c r="T91" s="241"/>
      <c r="U91" s="241"/>
      <c r="V91" s="241"/>
      <c r="W91" s="241"/>
      <c r="X91" s="241"/>
      <c r="Y91" s="244">
        <f>SUM(K91:X91)</f>
        <v>0</v>
      </c>
    </row>
    <row r="92" spans="4:25" ht="17.25" thickBot="1" x14ac:dyDescent="0.35">
      <c r="D92" s="251" t="s">
        <v>294</v>
      </c>
      <c r="E92" s="402" t="s">
        <v>132</v>
      </c>
      <c r="F92" s="403"/>
      <c r="G92" s="404" t="str">
        <f>IF(G89="","",G89+21)</f>
        <v/>
      </c>
      <c r="H92" s="405"/>
      <c r="I92" s="405"/>
      <c r="J92" s="405"/>
      <c r="K92" s="406">
        <f t="shared" ref="K92:Y92" si="21">K89-(K90+K91)</f>
        <v>0</v>
      </c>
      <c r="L92" s="406">
        <f t="shared" si="21"/>
        <v>0</v>
      </c>
      <c r="M92" s="406">
        <f t="shared" si="21"/>
        <v>0</v>
      </c>
      <c r="N92" s="406">
        <f t="shared" si="21"/>
        <v>0</v>
      </c>
      <c r="O92" s="406">
        <f t="shared" si="21"/>
        <v>0</v>
      </c>
      <c r="P92" s="406">
        <f t="shared" si="21"/>
        <v>0</v>
      </c>
      <c r="Q92" s="406">
        <f t="shared" si="21"/>
        <v>0</v>
      </c>
      <c r="R92" s="406">
        <f t="shared" si="21"/>
        <v>0</v>
      </c>
      <c r="S92" s="406">
        <f t="shared" si="21"/>
        <v>0</v>
      </c>
      <c r="T92" s="406">
        <f t="shared" si="21"/>
        <v>0</v>
      </c>
      <c r="U92" s="406">
        <f t="shared" si="21"/>
        <v>0</v>
      </c>
      <c r="V92" s="406">
        <f t="shared" si="21"/>
        <v>0</v>
      </c>
      <c r="W92" s="406">
        <f t="shared" si="21"/>
        <v>0</v>
      </c>
      <c r="X92" s="406">
        <f t="shared" si="21"/>
        <v>0</v>
      </c>
      <c r="Y92" s="244">
        <f t="shared" si="21"/>
        <v>0</v>
      </c>
    </row>
    <row r="93" spans="4:25" ht="17.25" thickBot="1" x14ac:dyDescent="0.35">
      <c r="D93" s="251" t="s">
        <v>295</v>
      </c>
      <c r="E93" s="243" t="s">
        <v>129</v>
      </c>
      <c r="F93" s="502"/>
      <c r="G93" s="503"/>
      <c r="H93" s="504"/>
      <c r="I93" s="505"/>
      <c r="J93" s="508"/>
      <c r="K93" s="241"/>
      <c r="L93" s="241"/>
      <c r="M93" s="241"/>
      <c r="N93" s="241"/>
      <c r="O93" s="241"/>
      <c r="P93" s="241"/>
      <c r="Q93" s="241"/>
      <c r="R93" s="241"/>
      <c r="S93" s="241"/>
      <c r="T93" s="241"/>
      <c r="U93" s="241"/>
      <c r="V93" s="241"/>
      <c r="W93" s="241"/>
      <c r="X93" s="241"/>
      <c r="Y93" s="244">
        <f>SUM(K93:X93)</f>
        <v>0</v>
      </c>
    </row>
    <row r="94" spans="4:25" ht="17.25" thickBot="1" x14ac:dyDescent="0.35">
      <c r="D94" s="251" t="s">
        <v>296</v>
      </c>
      <c r="E94" s="243" t="s">
        <v>130</v>
      </c>
      <c r="F94" s="502"/>
      <c r="G94" s="503"/>
      <c r="H94" s="504"/>
      <c r="I94" s="506"/>
      <c r="J94" s="508"/>
      <c r="K94" s="241"/>
      <c r="L94" s="241"/>
      <c r="M94" s="241"/>
      <c r="N94" s="241"/>
      <c r="O94" s="241"/>
      <c r="P94" s="241"/>
      <c r="Q94" s="241"/>
      <c r="R94" s="241"/>
      <c r="S94" s="241"/>
      <c r="T94" s="241"/>
      <c r="U94" s="241"/>
      <c r="V94" s="241"/>
      <c r="W94" s="241"/>
      <c r="X94" s="241"/>
      <c r="Y94" s="244">
        <f>SUM(K94:X94)</f>
        <v>0</v>
      </c>
    </row>
    <row r="95" spans="4:25" ht="17.25" thickBot="1" x14ac:dyDescent="0.35">
      <c r="D95" s="251" t="s">
        <v>297</v>
      </c>
      <c r="E95" s="243" t="s">
        <v>131</v>
      </c>
      <c r="F95" s="502"/>
      <c r="G95" s="503"/>
      <c r="H95" s="504"/>
      <c r="I95" s="507"/>
      <c r="J95" s="508"/>
      <c r="K95" s="241"/>
      <c r="L95" s="241"/>
      <c r="M95" s="241"/>
      <c r="N95" s="241"/>
      <c r="O95" s="241"/>
      <c r="P95" s="241"/>
      <c r="Q95" s="241"/>
      <c r="R95" s="241"/>
      <c r="S95" s="241"/>
      <c r="T95" s="241"/>
      <c r="U95" s="241"/>
      <c r="V95" s="241"/>
      <c r="W95" s="241"/>
      <c r="X95" s="241"/>
      <c r="Y95" s="244">
        <f>SUM(K95:X95)</f>
        <v>0</v>
      </c>
    </row>
    <row r="96" spans="4:25" ht="17.25" thickBot="1" x14ac:dyDescent="0.35">
      <c r="D96" s="251" t="s">
        <v>298</v>
      </c>
      <c r="E96" s="402" t="s">
        <v>132</v>
      </c>
      <c r="F96" s="403"/>
      <c r="G96" s="404" t="str">
        <f>IF(G93="","",G93+21)</f>
        <v/>
      </c>
      <c r="H96" s="405"/>
      <c r="I96" s="405"/>
      <c r="J96" s="405"/>
      <c r="K96" s="406">
        <f t="shared" ref="K96:Y96" si="22">K93-(K94+K95)</f>
        <v>0</v>
      </c>
      <c r="L96" s="406">
        <f t="shared" si="22"/>
        <v>0</v>
      </c>
      <c r="M96" s="406">
        <f t="shared" si="22"/>
        <v>0</v>
      </c>
      <c r="N96" s="406">
        <f t="shared" si="22"/>
        <v>0</v>
      </c>
      <c r="O96" s="406">
        <f t="shared" si="22"/>
        <v>0</v>
      </c>
      <c r="P96" s="406">
        <f t="shared" si="22"/>
        <v>0</v>
      </c>
      <c r="Q96" s="406">
        <f t="shared" si="22"/>
        <v>0</v>
      </c>
      <c r="R96" s="406">
        <f t="shared" si="22"/>
        <v>0</v>
      </c>
      <c r="S96" s="406">
        <f t="shared" si="22"/>
        <v>0</v>
      </c>
      <c r="T96" s="406">
        <f t="shared" si="22"/>
        <v>0</v>
      </c>
      <c r="U96" s="406">
        <f t="shared" si="22"/>
        <v>0</v>
      </c>
      <c r="V96" s="406">
        <f t="shared" si="22"/>
        <v>0</v>
      </c>
      <c r="W96" s="406">
        <f t="shared" si="22"/>
        <v>0</v>
      </c>
      <c r="X96" s="406">
        <f t="shared" si="22"/>
        <v>0</v>
      </c>
      <c r="Y96" s="244">
        <f t="shared" si="22"/>
        <v>0</v>
      </c>
    </row>
    <row r="97" spans="4:25" ht="17.25" thickBot="1" x14ac:dyDescent="0.35">
      <c r="D97" s="251" t="s">
        <v>299</v>
      </c>
      <c r="E97" s="243" t="s">
        <v>129</v>
      </c>
      <c r="F97" s="502"/>
      <c r="G97" s="503"/>
      <c r="H97" s="504"/>
      <c r="I97" s="505"/>
      <c r="J97" s="508"/>
      <c r="K97" s="241"/>
      <c r="L97" s="241"/>
      <c r="M97" s="241"/>
      <c r="N97" s="241"/>
      <c r="O97" s="241"/>
      <c r="P97" s="241"/>
      <c r="Q97" s="241"/>
      <c r="R97" s="241"/>
      <c r="S97" s="241"/>
      <c r="T97" s="241"/>
      <c r="U97" s="241"/>
      <c r="V97" s="241"/>
      <c r="W97" s="241"/>
      <c r="X97" s="241"/>
      <c r="Y97" s="244">
        <f>SUM(K97:X97)</f>
        <v>0</v>
      </c>
    </row>
    <row r="98" spans="4:25" ht="17.25" thickBot="1" x14ac:dyDescent="0.35">
      <c r="D98" s="251" t="s">
        <v>300</v>
      </c>
      <c r="E98" s="243" t="s">
        <v>130</v>
      </c>
      <c r="F98" s="502"/>
      <c r="G98" s="503"/>
      <c r="H98" s="504"/>
      <c r="I98" s="506"/>
      <c r="J98" s="508"/>
      <c r="K98" s="241"/>
      <c r="L98" s="241"/>
      <c r="M98" s="241"/>
      <c r="N98" s="241"/>
      <c r="O98" s="241"/>
      <c r="P98" s="241"/>
      <c r="Q98" s="241"/>
      <c r="R98" s="241"/>
      <c r="S98" s="241"/>
      <c r="T98" s="241"/>
      <c r="U98" s="241"/>
      <c r="V98" s="241"/>
      <c r="W98" s="241"/>
      <c r="X98" s="241"/>
      <c r="Y98" s="244">
        <f>SUM(K98:X98)</f>
        <v>0</v>
      </c>
    </row>
    <row r="99" spans="4:25" ht="17.25" thickBot="1" x14ac:dyDescent="0.35">
      <c r="D99" s="251" t="s">
        <v>301</v>
      </c>
      <c r="E99" s="243" t="s">
        <v>131</v>
      </c>
      <c r="F99" s="502"/>
      <c r="G99" s="503"/>
      <c r="H99" s="504"/>
      <c r="I99" s="507"/>
      <c r="J99" s="508"/>
      <c r="K99" s="241"/>
      <c r="L99" s="241"/>
      <c r="M99" s="241"/>
      <c r="N99" s="241"/>
      <c r="O99" s="241"/>
      <c r="P99" s="241"/>
      <c r="Q99" s="241"/>
      <c r="R99" s="241"/>
      <c r="S99" s="241"/>
      <c r="T99" s="241"/>
      <c r="U99" s="241"/>
      <c r="V99" s="241"/>
      <c r="W99" s="241"/>
      <c r="X99" s="241"/>
      <c r="Y99" s="244">
        <f>SUM(K99:X99)</f>
        <v>0</v>
      </c>
    </row>
    <row r="100" spans="4:25" ht="17.25" thickBot="1" x14ac:dyDescent="0.35">
      <c r="D100" s="251" t="s">
        <v>302</v>
      </c>
      <c r="E100" s="402" t="s">
        <v>132</v>
      </c>
      <c r="F100" s="403"/>
      <c r="G100" s="404" t="str">
        <f>IF(G97="","",G97+21)</f>
        <v/>
      </c>
      <c r="H100" s="405"/>
      <c r="I100" s="405"/>
      <c r="J100" s="405"/>
      <c r="K100" s="406">
        <f t="shared" ref="K100:Y100" si="23">K97-(K98+K99)</f>
        <v>0</v>
      </c>
      <c r="L100" s="406">
        <f t="shared" si="23"/>
        <v>0</v>
      </c>
      <c r="M100" s="406">
        <f t="shared" si="23"/>
        <v>0</v>
      </c>
      <c r="N100" s="406">
        <f t="shared" si="23"/>
        <v>0</v>
      </c>
      <c r="O100" s="406">
        <f t="shared" si="23"/>
        <v>0</v>
      </c>
      <c r="P100" s="406">
        <f t="shared" si="23"/>
        <v>0</v>
      </c>
      <c r="Q100" s="406">
        <f t="shared" si="23"/>
        <v>0</v>
      </c>
      <c r="R100" s="406">
        <f t="shared" si="23"/>
        <v>0</v>
      </c>
      <c r="S100" s="406">
        <f t="shared" si="23"/>
        <v>0</v>
      </c>
      <c r="T100" s="406">
        <f t="shared" si="23"/>
        <v>0</v>
      </c>
      <c r="U100" s="406">
        <f t="shared" si="23"/>
        <v>0</v>
      </c>
      <c r="V100" s="406">
        <f t="shared" si="23"/>
        <v>0</v>
      </c>
      <c r="W100" s="406">
        <f t="shared" si="23"/>
        <v>0</v>
      </c>
      <c r="X100" s="406">
        <f t="shared" si="23"/>
        <v>0</v>
      </c>
      <c r="Y100" s="244">
        <f t="shared" si="23"/>
        <v>0</v>
      </c>
    </row>
    <row r="101" spans="4:25" ht="17.25" thickBot="1" x14ac:dyDescent="0.35">
      <c r="D101" s="251" t="s">
        <v>303</v>
      </c>
      <c r="E101" s="243" t="s">
        <v>129</v>
      </c>
      <c r="F101" s="502"/>
      <c r="G101" s="503"/>
      <c r="H101" s="504"/>
      <c r="I101" s="505"/>
      <c r="J101" s="508"/>
      <c r="K101" s="241"/>
      <c r="L101" s="241"/>
      <c r="M101" s="241"/>
      <c r="N101" s="241"/>
      <c r="O101" s="241"/>
      <c r="P101" s="241"/>
      <c r="Q101" s="241"/>
      <c r="R101" s="241"/>
      <c r="S101" s="241"/>
      <c r="T101" s="241"/>
      <c r="U101" s="241"/>
      <c r="V101" s="241"/>
      <c r="W101" s="241"/>
      <c r="X101" s="241"/>
      <c r="Y101" s="244">
        <f>SUM(K101:X101)</f>
        <v>0</v>
      </c>
    </row>
    <row r="102" spans="4:25" ht="17.25" thickBot="1" x14ac:dyDescent="0.35">
      <c r="D102" s="251" t="s">
        <v>304</v>
      </c>
      <c r="E102" s="243" t="s">
        <v>130</v>
      </c>
      <c r="F102" s="502"/>
      <c r="G102" s="503"/>
      <c r="H102" s="504"/>
      <c r="I102" s="506"/>
      <c r="J102" s="508"/>
      <c r="K102" s="241"/>
      <c r="L102" s="241"/>
      <c r="M102" s="241"/>
      <c r="N102" s="241"/>
      <c r="O102" s="241"/>
      <c r="P102" s="241"/>
      <c r="Q102" s="241"/>
      <c r="R102" s="241"/>
      <c r="S102" s="241"/>
      <c r="T102" s="241"/>
      <c r="U102" s="241"/>
      <c r="V102" s="241"/>
      <c r="W102" s="241"/>
      <c r="X102" s="241"/>
      <c r="Y102" s="244">
        <f>SUM(K102:X102)</f>
        <v>0</v>
      </c>
    </row>
    <row r="103" spans="4:25" ht="17.25" thickBot="1" x14ac:dyDescent="0.35">
      <c r="D103" s="251" t="s">
        <v>305</v>
      </c>
      <c r="E103" s="243" t="s">
        <v>131</v>
      </c>
      <c r="F103" s="502"/>
      <c r="G103" s="503"/>
      <c r="H103" s="504"/>
      <c r="I103" s="507"/>
      <c r="J103" s="508"/>
      <c r="K103" s="241"/>
      <c r="L103" s="241"/>
      <c r="M103" s="241"/>
      <c r="N103" s="241"/>
      <c r="O103" s="241"/>
      <c r="P103" s="241"/>
      <c r="Q103" s="241"/>
      <c r="R103" s="241"/>
      <c r="S103" s="241"/>
      <c r="T103" s="241"/>
      <c r="U103" s="241"/>
      <c r="V103" s="241"/>
      <c r="W103" s="241"/>
      <c r="X103" s="241"/>
      <c r="Y103" s="244">
        <f>SUM(K103:X103)</f>
        <v>0</v>
      </c>
    </row>
    <row r="104" spans="4:25" ht="17.25" thickBot="1" x14ac:dyDescent="0.35">
      <c r="D104" s="251" t="s">
        <v>306</v>
      </c>
      <c r="E104" s="402" t="s">
        <v>132</v>
      </c>
      <c r="F104" s="403"/>
      <c r="G104" s="404" t="str">
        <f>IF(G101="","",G101+21)</f>
        <v/>
      </c>
      <c r="H104" s="405"/>
      <c r="I104" s="405"/>
      <c r="J104" s="405"/>
      <c r="K104" s="406">
        <f t="shared" ref="K104:Y104" si="24">K101-(K102+K103)</f>
        <v>0</v>
      </c>
      <c r="L104" s="406">
        <f t="shared" si="24"/>
        <v>0</v>
      </c>
      <c r="M104" s="406">
        <f t="shared" si="24"/>
        <v>0</v>
      </c>
      <c r="N104" s="406">
        <f t="shared" si="24"/>
        <v>0</v>
      </c>
      <c r="O104" s="406">
        <f t="shared" si="24"/>
        <v>0</v>
      </c>
      <c r="P104" s="406">
        <f t="shared" si="24"/>
        <v>0</v>
      </c>
      <c r="Q104" s="406">
        <f t="shared" si="24"/>
        <v>0</v>
      </c>
      <c r="R104" s="406">
        <f t="shared" si="24"/>
        <v>0</v>
      </c>
      <c r="S104" s="406">
        <f t="shared" si="24"/>
        <v>0</v>
      </c>
      <c r="T104" s="406">
        <f t="shared" si="24"/>
        <v>0</v>
      </c>
      <c r="U104" s="406">
        <f t="shared" si="24"/>
        <v>0</v>
      </c>
      <c r="V104" s="406">
        <f t="shared" si="24"/>
        <v>0</v>
      </c>
      <c r="W104" s="406">
        <f t="shared" si="24"/>
        <v>0</v>
      </c>
      <c r="X104" s="406">
        <f t="shared" si="24"/>
        <v>0</v>
      </c>
      <c r="Y104" s="244">
        <f t="shared" si="24"/>
        <v>0</v>
      </c>
    </row>
    <row r="105" spans="4:25" ht="17.25" thickBot="1" x14ac:dyDescent="0.35">
      <c r="D105" s="251" t="s">
        <v>307</v>
      </c>
      <c r="E105" s="243" t="s">
        <v>129</v>
      </c>
      <c r="F105" s="502"/>
      <c r="G105" s="503"/>
      <c r="H105" s="504"/>
      <c r="I105" s="505"/>
      <c r="J105" s="508"/>
      <c r="K105" s="241"/>
      <c r="L105" s="241"/>
      <c r="M105" s="241"/>
      <c r="N105" s="241"/>
      <c r="O105" s="241"/>
      <c r="P105" s="241"/>
      <c r="Q105" s="241"/>
      <c r="R105" s="241"/>
      <c r="S105" s="241"/>
      <c r="T105" s="241"/>
      <c r="U105" s="241"/>
      <c r="V105" s="241"/>
      <c r="W105" s="241"/>
      <c r="X105" s="241"/>
      <c r="Y105" s="244">
        <f>SUM(K105:X105)</f>
        <v>0</v>
      </c>
    </row>
    <row r="106" spans="4:25" ht="17.25" thickBot="1" x14ac:dyDescent="0.35">
      <c r="D106" s="251" t="s">
        <v>308</v>
      </c>
      <c r="E106" s="243" t="s">
        <v>130</v>
      </c>
      <c r="F106" s="502"/>
      <c r="G106" s="503"/>
      <c r="H106" s="504"/>
      <c r="I106" s="506"/>
      <c r="J106" s="508"/>
      <c r="K106" s="241"/>
      <c r="L106" s="241"/>
      <c r="M106" s="241"/>
      <c r="N106" s="241"/>
      <c r="O106" s="241"/>
      <c r="P106" s="241"/>
      <c r="Q106" s="241"/>
      <c r="R106" s="241"/>
      <c r="S106" s="241"/>
      <c r="T106" s="241"/>
      <c r="U106" s="241"/>
      <c r="V106" s="241"/>
      <c r="W106" s="241"/>
      <c r="X106" s="241"/>
      <c r="Y106" s="244">
        <f>SUM(K106:X106)</f>
        <v>0</v>
      </c>
    </row>
    <row r="107" spans="4:25" ht="17.25" thickBot="1" x14ac:dyDescent="0.35">
      <c r="D107" s="251" t="s">
        <v>309</v>
      </c>
      <c r="E107" s="243" t="s">
        <v>131</v>
      </c>
      <c r="F107" s="502"/>
      <c r="G107" s="503"/>
      <c r="H107" s="504"/>
      <c r="I107" s="507"/>
      <c r="J107" s="508"/>
      <c r="K107" s="241"/>
      <c r="L107" s="241"/>
      <c r="M107" s="241"/>
      <c r="N107" s="241"/>
      <c r="O107" s="241"/>
      <c r="P107" s="241"/>
      <c r="Q107" s="241"/>
      <c r="R107" s="241"/>
      <c r="S107" s="241"/>
      <c r="T107" s="241"/>
      <c r="U107" s="241"/>
      <c r="V107" s="241"/>
      <c r="W107" s="241"/>
      <c r="X107" s="241"/>
      <c r="Y107" s="244">
        <f>SUM(K107:X107)</f>
        <v>0</v>
      </c>
    </row>
    <row r="108" spans="4:25" ht="17.25" thickBot="1" x14ac:dyDescent="0.35">
      <c r="D108" s="251" t="s">
        <v>310</v>
      </c>
      <c r="E108" s="402" t="s">
        <v>132</v>
      </c>
      <c r="F108" s="403"/>
      <c r="G108" s="404" t="str">
        <f>IF(G105="","",G105+21)</f>
        <v/>
      </c>
      <c r="H108" s="405"/>
      <c r="I108" s="405"/>
      <c r="J108" s="405"/>
      <c r="K108" s="406">
        <f t="shared" ref="K108:Y108" si="25">K105-(K106+K107)</f>
        <v>0</v>
      </c>
      <c r="L108" s="406">
        <f t="shared" si="25"/>
        <v>0</v>
      </c>
      <c r="M108" s="406">
        <f t="shared" si="25"/>
        <v>0</v>
      </c>
      <c r="N108" s="406">
        <f t="shared" si="25"/>
        <v>0</v>
      </c>
      <c r="O108" s="406">
        <f t="shared" si="25"/>
        <v>0</v>
      </c>
      <c r="P108" s="406">
        <f t="shared" si="25"/>
        <v>0</v>
      </c>
      <c r="Q108" s="406">
        <f t="shared" si="25"/>
        <v>0</v>
      </c>
      <c r="R108" s="406">
        <f t="shared" si="25"/>
        <v>0</v>
      </c>
      <c r="S108" s="406">
        <f t="shared" si="25"/>
        <v>0</v>
      </c>
      <c r="T108" s="406">
        <f t="shared" si="25"/>
        <v>0</v>
      </c>
      <c r="U108" s="406">
        <f t="shared" si="25"/>
        <v>0</v>
      </c>
      <c r="V108" s="406">
        <f t="shared" si="25"/>
        <v>0</v>
      </c>
      <c r="W108" s="406">
        <f t="shared" si="25"/>
        <v>0</v>
      </c>
      <c r="X108" s="406">
        <f t="shared" si="25"/>
        <v>0</v>
      </c>
      <c r="Y108" s="244">
        <f t="shared" si="25"/>
        <v>0</v>
      </c>
    </row>
    <row r="109" spans="4:25" ht="17.25" thickBot="1" x14ac:dyDescent="0.35">
      <c r="D109" s="251" t="s">
        <v>311</v>
      </c>
      <c r="E109" s="243" t="s">
        <v>129</v>
      </c>
      <c r="F109" s="502"/>
      <c r="G109" s="503"/>
      <c r="H109" s="504"/>
      <c r="I109" s="505"/>
      <c r="J109" s="508"/>
      <c r="K109" s="241"/>
      <c r="L109" s="241"/>
      <c r="M109" s="241"/>
      <c r="N109" s="241"/>
      <c r="O109" s="241"/>
      <c r="P109" s="241"/>
      <c r="Q109" s="241"/>
      <c r="R109" s="241"/>
      <c r="S109" s="241"/>
      <c r="T109" s="241"/>
      <c r="U109" s="241"/>
      <c r="V109" s="241"/>
      <c r="W109" s="241"/>
      <c r="X109" s="241"/>
      <c r="Y109" s="244">
        <f>SUM(K109:X109)</f>
        <v>0</v>
      </c>
    </row>
    <row r="110" spans="4:25" ht="17.25" thickBot="1" x14ac:dyDescent="0.35">
      <c r="D110" s="251" t="s">
        <v>312</v>
      </c>
      <c r="E110" s="243" t="s">
        <v>130</v>
      </c>
      <c r="F110" s="502"/>
      <c r="G110" s="503"/>
      <c r="H110" s="504"/>
      <c r="I110" s="506"/>
      <c r="J110" s="508"/>
      <c r="K110" s="241"/>
      <c r="L110" s="241"/>
      <c r="M110" s="241"/>
      <c r="N110" s="241"/>
      <c r="O110" s="241"/>
      <c r="P110" s="241"/>
      <c r="Q110" s="241"/>
      <c r="R110" s="241"/>
      <c r="S110" s="241"/>
      <c r="T110" s="241"/>
      <c r="U110" s="241"/>
      <c r="V110" s="241"/>
      <c r="W110" s="241"/>
      <c r="X110" s="241"/>
      <c r="Y110" s="244">
        <f>SUM(K110:X110)</f>
        <v>0</v>
      </c>
    </row>
    <row r="111" spans="4:25" ht="17.25" thickBot="1" x14ac:dyDescent="0.35">
      <c r="D111" s="251" t="s">
        <v>313</v>
      </c>
      <c r="E111" s="243" t="s">
        <v>131</v>
      </c>
      <c r="F111" s="502"/>
      <c r="G111" s="503"/>
      <c r="H111" s="504"/>
      <c r="I111" s="507"/>
      <c r="J111" s="508"/>
      <c r="K111" s="241"/>
      <c r="L111" s="241"/>
      <c r="M111" s="241"/>
      <c r="N111" s="241"/>
      <c r="O111" s="241"/>
      <c r="P111" s="241"/>
      <c r="Q111" s="241"/>
      <c r="R111" s="241"/>
      <c r="S111" s="241"/>
      <c r="T111" s="241"/>
      <c r="U111" s="241"/>
      <c r="V111" s="241"/>
      <c r="W111" s="241"/>
      <c r="X111" s="241"/>
      <c r="Y111" s="244">
        <f>SUM(K111:X111)</f>
        <v>0</v>
      </c>
    </row>
    <row r="112" spans="4:25" ht="17.25" thickBot="1" x14ac:dyDescent="0.35">
      <c r="D112" s="251" t="s">
        <v>314</v>
      </c>
      <c r="E112" s="402" t="s">
        <v>132</v>
      </c>
      <c r="F112" s="403"/>
      <c r="G112" s="404" t="str">
        <f>IF(G109="","",G109+21)</f>
        <v/>
      </c>
      <c r="H112" s="405"/>
      <c r="I112" s="405"/>
      <c r="J112" s="405"/>
      <c r="K112" s="406">
        <f t="shared" ref="K112:Y112" si="26">K109-(K110+K111)</f>
        <v>0</v>
      </c>
      <c r="L112" s="406">
        <f t="shared" si="26"/>
        <v>0</v>
      </c>
      <c r="M112" s="406">
        <f t="shared" si="26"/>
        <v>0</v>
      </c>
      <c r="N112" s="406">
        <f t="shared" si="26"/>
        <v>0</v>
      </c>
      <c r="O112" s="406">
        <f t="shared" si="26"/>
        <v>0</v>
      </c>
      <c r="P112" s="406">
        <f t="shared" si="26"/>
        <v>0</v>
      </c>
      <c r="Q112" s="406">
        <f t="shared" si="26"/>
        <v>0</v>
      </c>
      <c r="R112" s="406">
        <f t="shared" si="26"/>
        <v>0</v>
      </c>
      <c r="S112" s="406">
        <f t="shared" si="26"/>
        <v>0</v>
      </c>
      <c r="T112" s="406">
        <f t="shared" si="26"/>
        <v>0</v>
      </c>
      <c r="U112" s="406">
        <f t="shared" si="26"/>
        <v>0</v>
      </c>
      <c r="V112" s="406">
        <f t="shared" si="26"/>
        <v>0</v>
      </c>
      <c r="W112" s="406">
        <f t="shared" si="26"/>
        <v>0</v>
      </c>
      <c r="X112" s="406">
        <f t="shared" si="26"/>
        <v>0</v>
      </c>
      <c r="Y112" s="244">
        <f t="shared" si="26"/>
        <v>0</v>
      </c>
    </row>
    <row r="113" spans="4:25" ht="17.25" thickBot="1" x14ac:dyDescent="0.35">
      <c r="D113" s="251" t="s">
        <v>315</v>
      </c>
      <c r="E113" s="243" t="s">
        <v>129</v>
      </c>
      <c r="F113" s="502"/>
      <c r="G113" s="503"/>
      <c r="H113" s="504"/>
      <c r="I113" s="505"/>
      <c r="J113" s="508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41"/>
      <c r="V113" s="241"/>
      <c r="W113" s="241"/>
      <c r="X113" s="241"/>
      <c r="Y113" s="244">
        <f>SUM(K113:X113)</f>
        <v>0</v>
      </c>
    </row>
    <row r="114" spans="4:25" ht="17.25" thickBot="1" x14ac:dyDescent="0.35">
      <c r="D114" s="251" t="s">
        <v>316</v>
      </c>
      <c r="E114" s="243" t="s">
        <v>130</v>
      </c>
      <c r="F114" s="502"/>
      <c r="G114" s="503"/>
      <c r="H114" s="504"/>
      <c r="I114" s="506"/>
      <c r="J114" s="508"/>
      <c r="K114" s="241"/>
      <c r="L114" s="241"/>
      <c r="M114" s="241"/>
      <c r="N114" s="241"/>
      <c r="O114" s="241"/>
      <c r="P114" s="241"/>
      <c r="Q114" s="241"/>
      <c r="R114" s="241"/>
      <c r="S114" s="241"/>
      <c r="T114" s="241"/>
      <c r="U114" s="241"/>
      <c r="V114" s="241"/>
      <c r="W114" s="241"/>
      <c r="X114" s="241"/>
      <c r="Y114" s="244">
        <f>SUM(K114:X114)</f>
        <v>0</v>
      </c>
    </row>
    <row r="115" spans="4:25" ht="17.25" thickBot="1" x14ac:dyDescent="0.35">
      <c r="D115" s="251" t="s">
        <v>317</v>
      </c>
      <c r="E115" s="243" t="s">
        <v>131</v>
      </c>
      <c r="F115" s="502"/>
      <c r="G115" s="503"/>
      <c r="H115" s="504"/>
      <c r="I115" s="507"/>
      <c r="J115" s="508"/>
      <c r="K115" s="241"/>
      <c r="L115" s="241"/>
      <c r="M115" s="241"/>
      <c r="N115" s="241"/>
      <c r="O115" s="241"/>
      <c r="P115" s="241"/>
      <c r="Q115" s="241"/>
      <c r="R115" s="241"/>
      <c r="S115" s="241"/>
      <c r="T115" s="241"/>
      <c r="U115" s="241"/>
      <c r="V115" s="241"/>
      <c r="W115" s="241"/>
      <c r="X115" s="241"/>
      <c r="Y115" s="244">
        <f>SUM(K115:X115)</f>
        <v>0</v>
      </c>
    </row>
    <row r="116" spans="4:25" ht="17.25" thickBot="1" x14ac:dyDescent="0.35">
      <c r="D116" s="251" t="s">
        <v>318</v>
      </c>
      <c r="E116" s="402" t="s">
        <v>132</v>
      </c>
      <c r="F116" s="403"/>
      <c r="G116" s="404" t="str">
        <f>IF(G113="","",G113+21)</f>
        <v/>
      </c>
      <c r="H116" s="405"/>
      <c r="I116" s="405"/>
      <c r="J116" s="405"/>
      <c r="K116" s="406">
        <f t="shared" ref="K116:Y116" si="27">K113-(K114+K115)</f>
        <v>0</v>
      </c>
      <c r="L116" s="406">
        <f t="shared" si="27"/>
        <v>0</v>
      </c>
      <c r="M116" s="406">
        <f t="shared" si="27"/>
        <v>0</v>
      </c>
      <c r="N116" s="406">
        <f t="shared" si="27"/>
        <v>0</v>
      </c>
      <c r="O116" s="406">
        <f t="shared" si="27"/>
        <v>0</v>
      </c>
      <c r="P116" s="406">
        <f t="shared" si="27"/>
        <v>0</v>
      </c>
      <c r="Q116" s="406">
        <f t="shared" si="27"/>
        <v>0</v>
      </c>
      <c r="R116" s="406">
        <f t="shared" si="27"/>
        <v>0</v>
      </c>
      <c r="S116" s="406">
        <f t="shared" si="27"/>
        <v>0</v>
      </c>
      <c r="T116" s="406">
        <f t="shared" si="27"/>
        <v>0</v>
      </c>
      <c r="U116" s="406">
        <f t="shared" si="27"/>
        <v>0</v>
      </c>
      <c r="V116" s="406">
        <f t="shared" si="27"/>
        <v>0</v>
      </c>
      <c r="W116" s="406">
        <f t="shared" si="27"/>
        <v>0</v>
      </c>
      <c r="X116" s="406">
        <f t="shared" si="27"/>
        <v>0</v>
      </c>
      <c r="Y116" s="244">
        <f t="shared" si="27"/>
        <v>0</v>
      </c>
    </row>
    <row r="117" spans="4:25" ht="17.25" thickBot="1" x14ac:dyDescent="0.35">
      <c r="D117" s="251" t="s">
        <v>320</v>
      </c>
      <c r="E117" s="243" t="s">
        <v>129</v>
      </c>
      <c r="F117" s="502"/>
      <c r="G117" s="503"/>
      <c r="H117" s="504"/>
      <c r="I117" s="505"/>
      <c r="J117" s="508"/>
      <c r="K117" s="241"/>
      <c r="L117" s="241"/>
      <c r="M117" s="241"/>
      <c r="N117" s="241"/>
      <c r="O117" s="241"/>
      <c r="P117" s="241"/>
      <c r="Q117" s="241"/>
      <c r="R117" s="241"/>
      <c r="S117" s="241"/>
      <c r="T117" s="241"/>
      <c r="U117" s="241"/>
      <c r="V117" s="241"/>
      <c r="W117" s="241"/>
      <c r="X117" s="241"/>
      <c r="Y117" s="244">
        <f>SUM(K117:X117)</f>
        <v>0</v>
      </c>
    </row>
    <row r="118" spans="4:25" ht="17.25" thickBot="1" x14ac:dyDescent="0.35">
      <c r="D118" s="251" t="s">
        <v>321</v>
      </c>
      <c r="E118" s="243" t="s">
        <v>130</v>
      </c>
      <c r="F118" s="502"/>
      <c r="G118" s="503"/>
      <c r="H118" s="504"/>
      <c r="I118" s="506"/>
      <c r="J118" s="508"/>
      <c r="K118" s="241"/>
      <c r="L118" s="241"/>
      <c r="M118" s="241"/>
      <c r="N118" s="241"/>
      <c r="O118" s="241"/>
      <c r="P118" s="241"/>
      <c r="Q118" s="241"/>
      <c r="R118" s="241"/>
      <c r="S118" s="241"/>
      <c r="T118" s="241"/>
      <c r="U118" s="241"/>
      <c r="V118" s="241"/>
      <c r="W118" s="241"/>
      <c r="X118" s="241"/>
      <c r="Y118" s="244">
        <f>SUM(K118:X118)</f>
        <v>0</v>
      </c>
    </row>
    <row r="119" spans="4:25" ht="17.25" thickBot="1" x14ac:dyDescent="0.35">
      <c r="D119" s="251" t="s">
        <v>322</v>
      </c>
      <c r="E119" s="243" t="s">
        <v>131</v>
      </c>
      <c r="F119" s="502"/>
      <c r="G119" s="503"/>
      <c r="H119" s="504"/>
      <c r="I119" s="507"/>
      <c r="J119" s="508"/>
      <c r="K119" s="241"/>
      <c r="L119" s="241"/>
      <c r="M119" s="241"/>
      <c r="N119" s="241"/>
      <c r="O119" s="241"/>
      <c r="P119" s="241"/>
      <c r="Q119" s="241"/>
      <c r="R119" s="241"/>
      <c r="S119" s="241"/>
      <c r="T119" s="241"/>
      <c r="U119" s="241"/>
      <c r="V119" s="241"/>
      <c r="W119" s="241"/>
      <c r="X119" s="241"/>
      <c r="Y119" s="244">
        <f>SUM(K119:X119)</f>
        <v>0</v>
      </c>
    </row>
    <row r="120" spans="4:25" ht="17.25" thickBot="1" x14ac:dyDescent="0.35">
      <c r="D120" s="251" t="s">
        <v>323</v>
      </c>
      <c r="E120" s="402" t="s">
        <v>132</v>
      </c>
      <c r="F120" s="403"/>
      <c r="G120" s="404" t="str">
        <f>IF(G117="","",G117+21)</f>
        <v/>
      </c>
      <c r="H120" s="405"/>
      <c r="I120" s="405"/>
      <c r="J120" s="405"/>
      <c r="K120" s="406">
        <f t="shared" ref="K120:Y120" si="28">K117-(K118+K119)</f>
        <v>0</v>
      </c>
      <c r="L120" s="406">
        <f t="shared" si="28"/>
        <v>0</v>
      </c>
      <c r="M120" s="406">
        <f t="shared" si="28"/>
        <v>0</v>
      </c>
      <c r="N120" s="406">
        <f t="shared" si="28"/>
        <v>0</v>
      </c>
      <c r="O120" s="406">
        <f t="shared" si="28"/>
        <v>0</v>
      </c>
      <c r="P120" s="406">
        <f t="shared" si="28"/>
        <v>0</v>
      </c>
      <c r="Q120" s="406">
        <f t="shared" si="28"/>
        <v>0</v>
      </c>
      <c r="R120" s="406">
        <f t="shared" si="28"/>
        <v>0</v>
      </c>
      <c r="S120" s="406">
        <f t="shared" si="28"/>
        <v>0</v>
      </c>
      <c r="T120" s="406">
        <f t="shared" si="28"/>
        <v>0</v>
      </c>
      <c r="U120" s="406">
        <f t="shared" si="28"/>
        <v>0</v>
      </c>
      <c r="V120" s="406">
        <f t="shared" si="28"/>
        <v>0</v>
      </c>
      <c r="W120" s="406">
        <f t="shared" si="28"/>
        <v>0</v>
      </c>
      <c r="X120" s="406">
        <f t="shared" si="28"/>
        <v>0</v>
      </c>
      <c r="Y120" s="244">
        <f t="shared" si="28"/>
        <v>0</v>
      </c>
    </row>
    <row r="121" spans="4:25" ht="17.25" thickBot="1" x14ac:dyDescent="0.35">
      <c r="D121" s="251" t="s">
        <v>319</v>
      </c>
      <c r="E121" s="243" t="s">
        <v>129</v>
      </c>
      <c r="F121" s="502"/>
      <c r="G121" s="503"/>
      <c r="H121" s="504"/>
      <c r="I121" s="505"/>
      <c r="J121" s="508"/>
      <c r="K121" s="241"/>
      <c r="L121" s="241"/>
      <c r="M121" s="241"/>
      <c r="N121" s="241"/>
      <c r="O121" s="241"/>
      <c r="P121" s="241"/>
      <c r="Q121" s="241"/>
      <c r="R121" s="241"/>
      <c r="S121" s="241"/>
      <c r="T121" s="241"/>
      <c r="U121" s="241"/>
      <c r="V121" s="241"/>
      <c r="W121" s="241"/>
      <c r="X121" s="241"/>
      <c r="Y121" s="244">
        <f>SUM(K121:X121)</f>
        <v>0</v>
      </c>
    </row>
    <row r="122" spans="4:25" ht="17.25" thickBot="1" x14ac:dyDescent="0.35">
      <c r="D122" s="251" t="s">
        <v>324</v>
      </c>
      <c r="E122" s="243" t="s">
        <v>130</v>
      </c>
      <c r="F122" s="502"/>
      <c r="G122" s="503"/>
      <c r="H122" s="504"/>
      <c r="I122" s="506"/>
      <c r="J122" s="508"/>
      <c r="K122" s="241"/>
      <c r="L122" s="241"/>
      <c r="M122" s="241"/>
      <c r="N122" s="241"/>
      <c r="O122" s="241"/>
      <c r="P122" s="241"/>
      <c r="Q122" s="241"/>
      <c r="R122" s="241"/>
      <c r="S122" s="241"/>
      <c r="T122" s="241"/>
      <c r="U122" s="241"/>
      <c r="V122" s="241"/>
      <c r="W122" s="241"/>
      <c r="X122" s="241"/>
      <c r="Y122" s="244">
        <f>SUM(K122:X122)</f>
        <v>0</v>
      </c>
    </row>
    <row r="123" spans="4:25" ht="17.25" thickBot="1" x14ac:dyDescent="0.35">
      <c r="D123" s="251" t="s">
        <v>325</v>
      </c>
      <c r="E123" s="243" t="s">
        <v>131</v>
      </c>
      <c r="F123" s="502"/>
      <c r="G123" s="503"/>
      <c r="H123" s="504"/>
      <c r="I123" s="507"/>
      <c r="J123" s="508"/>
      <c r="K123" s="241"/>
      <c r="L123" s="241"/>
      <c r="M123" s="241"/>
      <c r="N123" s="241"/>
      <c r="O123" s="241"/>
      <c r="P123" s="241"/>
      <c r="Q123" s="241"/>
      <c r="R123" s="241"/>
      <c r="S123" s="241"/>
      <c r="T123" s="241"/>
      <c r="U123" s="241"/>
      <c r="V123" s="241"/>
      <c r="W123" s="241"/>
      <c r="X123" s="241"/>
      <c r="Y123" s="244">
        <f>SUM(K123:X123)</f>
        <v>0</v>
      </c>
    </row>
    <row r="124" spans="4:25" ht="17.25" thickBot="1" x14ac:dyDescent="0.35">
      <c r="D124" s="251" t="s">
        <v>326</v>
      </c>
      <c r="E124" s="402" t="s">
        <v>132</v>
      </c>
      <c r="F124" s="403"/>
      <c r="G124" s="404" t="str">
        <f>IF(G121="","",G121+21)</f>
        <v/>
      </c>
      <c r="H124" s="405"/>
      <c r="I124" s="405"/>
      <c r="J124" s="405"/>
      <c r="K124" s="406">
        <f t="shared" ref="K124:Y124" si="29">K121-(K122+K123)</f>
        <v>0</v>
      </c>
      <c r="L124" s="406">
        <f t="shared" si="29"/>
        <v>0</v>
      </c>
      <c r="M124" s="406">
        <f t="shared" si="29"/>
        <v>0</v>
      </c>
      <c r="N124" s="406">
        <f t="shared" si="29"/>
        <v>0</v>
      </c>
      <c r="O124" s="406">
        <f t="shared" si="29"/>
        <v>0</v>
      </c>
      <c r="P124" s="406">
        <f t="shared" si="29"/>
        <v>0</v>
      </c>
      <c r="Q124" s="406">
        <f t="shared" si="29"/>
        <v>0</v>
      </c>
      <c r="R124" s="406">
        <f t="shared" si="29"/>
        <v>0</v>
      </c>
      <c r="S124" s="406">
        <f t="shared" si="29"/>
        <v>0</v>
      </c>
      <c r="T124" s="406">
        <f t="shared" si="29"/>
        <v>0</v>
      </c>
      <c r="U124" s="406">
        <f t="shared" si="29"/>
        <v>0</v>
      </c>
      <c r="V124" s="406">
        <f t="shared" si="29"/>
        <v>0</v>
      </c>
      <c r="W124" s="406">
        <f t="shared" si="29"/>
        <v>0</v>
      </c>
      <c r="X124" s="406">
        <f t="shared" si="29"/>
        <v>0</v>
      </c>
      <c r="Y124" s="244">
        <f t="shared" si="29"/>
        <v>0</v>
      </c>
    </row>
    <row r="125" spans="4:25" ht="17.25" thickBot="1" x14ac:dyDescent="0.35">
      <c r="D125" s="251" t="s">
        <v>327</v>
      </c>
      <c r="E125" s="243" t="s">
        <v>129</v>
      </c>
      <c r="F125" s="502"/>
      <c r="G125" s="503"/>
      <c r="H125" s="504"/>
      <c r="I125" s="505"/>
      <c r="J125" s="508"/>
      <c r="K125" s="241"/>
      <c r="L125" s="241"/>
      <c r="M125" s="241"/>
      <c r="N125" s="241"/>
      <c r="O125" s="241"/>
      <c r="P125" s="241"/>
      <c r="Q125" s="241"/>
      <c r="R125" s="241"/>
      <c r="S125" s="241"/>
      <c r="T125" s="241"/>
      <c r="U125" s="241"/>
      <c r="V125" s="241"/>
      <c r="W125" s="241"/>
      <c r="X125" s="241"/>
      <c r="Y125" s="244">
        <f>SUM(K125:X125)</f>
        <v>0</v>
      </c>
    </row>
    <row r="126" spans="4:25" ht="17.25" thickBot="1" x14ac:dyDescent="0.35">
      <c r="D126" s="251" t="s">
        <v>328</v>
      </c>
      <c r="E126" s="243" t="s">
        <v>130</v>
      </c>
      <c r="F126" s="502"/>
      <c r="G126" s="503"/>
      <c r="H126" s="504"/>
      <c r="I126" s="506"/>
      <c r="J126" s="508"/>
      <c r="K126" s="241"/>
      <c r="L126" s="241"/>
      <c r="M126" s="241"/>
      <c r="N126" s="241"/>
      <c r="O126" s="241"/>
      <c r="P126" s="241"/>
      <c r="Q126" s="241"/>
      <c r="R126" s="241"/>
      <c r="S126" s="241"/>
      <c r="T126" s="241"/>
      <c r="U126" s="241"/>
      <c r="V126" s="241"/>
      <c r="W126" s="241"/>
      <c r="X126" s="241"/>
      <c r="Y126" s="244">
        <f>SUM(K126:X126)</f>
        <v>0</v>
      </c>
    </row>
    <row r="127" spans="4:25" ht="17.25" thickBot="1" x14ac:dyDescent="0.35">
      <c r="D127" s="251" t="s">
        <v>329</v>
      </c>
      <c r="E127" s="243" t="s">
        <v>131</v>
      </c>
      <c r="F127" s="502"/>
      <c r="G127" s="503"/>
      <c r="H127" s="504"/>
      <c r="I127" s="507"/>
      <c r="J127" s="508"/>
      <c r="K127" s="241"/>
      <c r="L127" s="241"/>
      <c r="M127" s="241"/>
      <c r="N127" s="241"/>
      <c r="O127" s="241"/>
      <c r="P127" s="241"/>
      <c r="Q127" s="241"/>
      <c r="R127" s="241"/>
      <c r="S127" s="241"/>
      <c r="T127" s="241"/>
      <c r="U127" s="241"/>
      <c r="V127" s="241"/>
      <c r="W127" s="241"/>
      <c r="X127" s="241"/>
      <c r="Y127" s="244">
        <f>SUM(K127:X127)</f>
        <v>0</v>
      </c>
    </row>
    <row r="128" spans="4:25" ht="17.25" thickBot="1" x14ac:dyDescent="0.35">
      <c r="D128" s="251" t="s">
        <v>330</v>
      </c>
      <c r="E128" s="402" t="s">
        <v>132</v>
      </c>
      <c r="F128" s="403"/>
      <c r="G128" s="404" t="str">
        <f>IF(G125="","",G125+21)</f>
        <v/>
      </c>
      <c r="H128" s="405"/>
      <c r="I128" s="405"/>
      <c r="J128" s="405"/>
      <c r="K128" s="406">
        <f t="shared" ref="K128:Y128" si="30">K125-(K126+K127)</f>
        <v>0</v>
      </c>
      <c r="L128" s="406">
        <f t="shared" si="30"/>
        <v>0</v>
      </c>
      <c r="M128" s="406">
        <f t="shared" si="30"/>
        <v>0</v>
      </c>
      <c r="N128" s="406">
        <f t="shared" si="30"/>
        <v>0</v>
      </c>
      <c r="O128" s="406">
        <f t="shared" si="30"/>
        <v>0</v>
      </c>
      <c r="P128" s="406">
        <f t="shared" si="30"/>
        <v>0</v>
      </c>
      <c r="Q128" s="406">
        <f t="shared" si="30"/>
        <v>0</v>
      </c>
      <c r="R128" s="406">
        <f t="shared" si="30"/>
        <v>0</v>
      </c>
      <c r="S128" s="406">
        <f t="shared" si="30"/>
        <v>0</v>
      </c>
      <c r="T128" s="406">
        <f t="shared" si="30"/>
        <v>0</v>
      </c>
      <c r="U128" s="406">
        <f t="shared" si="30"/>
        <v>0</v>
      </c>
      <c r="V128" s="406">
        <f t="shared" si="30"/>
        <v>0</v>
      </c>
      <c r="W128" s="406">
        <f t="shared" si="30"/>
        <v>0</v>
      </c>
      <c r="X128" s="406">
        <f t="shared" si="30"/>
        <v>0</v>
      </c>
      <c r="Y128" s="244">
        <f t="shared" si="30"/>
        <v>0</v>
      </c>
    </row>
    <row r="129" spans="4:25" ht="17.25" thickBot="1" x14ac:dyDescent="0.35">
      <c r="D129" s="251" t="s">
        <v>331</v>
      </c>
      <c r="E129" s="243" t="s">
        <v>129</v>
      </c>
      <c r="F129" s="502"/>
      <c r="G129" s="503"/>
      <c r="H129" s="504"/>
      <c r="I129" s="505"/>
      <c r="J129" s="508"/>
      <c r="K129" s="241"/>
      <c r="L129" s="241"/>
      <c r="M129" s="241"/>
      <c r="N129" s="241"/>
      <c r="O129" s="241"/>
      <c r="P129" s="241"/>
      <c r="Q129" s="241"/>
      <c r="R129" s="241"/>
      <c r="S129" s="241"/>
      <c r="T129" s="241"/>
      <c r="U129" s="241"/>
      <c r="V129" s="241"/>
      <c r="W129" s="241"/>
      <c r="X129" s="241"/>
      <c r="Y129" s="244">
        <f>SUM(K129:X129)</f>
        <v>0</v>
      </c>
    </row>
    <row r="130" spans="4:25" ht="17.25" thickBot="1" x14ac:dyDescent="0.35">
      <c r="D130" s="251" t="s">
        <v>332</v>
      </c>
      <c r="E130" s="243" t="s">
        <v>130</v>
      </c>
      <c r="F130" s="502"/>
      <c r="G130" s="503"/>
      <c r="H130" s="504"/>
      <c r="I130" s="506"/>
      <c r="J130" s="508"/>
      <c r="K130" s="241"/>
      <c r="L130" s="241"/>
      <c r="M130" s="241"/>
      <c r="N130" s="241"/>
      <c r="O130" s="241"/>
      <c r="P130" s="241"/>
      <c r="Q130" s="241"/>
      <c r="R130" s="241"/>
      <c r="S130" s="241"/>
      <c r="T130" s="241"/>
      <c r="U130" s="241"/>
      <c r="V130" s="241"/>
      <c r="W130" s="241"/>
      <c r="X130" s="241"/>
      <c r="Y130" s="244">
        <f>SUM(K130:X130)</f>
        <v>0</v>
      </c>
    </row>
    <row r="131" spans="4:25" ht="17.25" thickBot="1" x14ac:dyDescent="0.35">
      <c r="D131" s="251" t="s">
        <v>333</v>
      </c>
      <c r="E131" s="243" t="s">
        <v>131</v>
      </c>
      <c r="F131" s="502"/>
      <c r="G131" s="503"/>
      <c r="H131" s="504"/>
      <c r="I131" s="507"/>
      <c r="J131" s="508"/>
      <c r="K131" s="241"/>
      <c r="L131" s="241"/>
      <c r="M131" s="241"/>
      <c r="N131" s="241"/>
      <c r="O131" s="241"/>
      <c r="P131" s="241"/>
      <c r="Q131" s="241"/>
      <c r="R131" s="241"/>
      <c r="S131" s="241"/>
      <c r="T131" s="241"/>
      <c r="U131" s="241"/>
      <c r="V131" s="241"/>
      <c r="W131" s="241"/>
      <c r="X131" s="241"/>
      <c r="Y131" s="244">
        <f>SUM(K131:X131)</f>
        <v>0</v>
      </c>
    </row>
    <row r="132" spans="4:25" ht="17.25" thickBot="1" x14ac:dyDescent="0.35">
      <c r="D132" s="251" t="s">
        <v>334</v>
      </c>
      <c r="E132" s="402" t="s">
        <v>132</v>
      </c>
      <c r="F132" s="403"/>
      <c r="G132" s="404" t="str">
        <f>IF(G129="","",G129+21)</f>
        <v/>
      </c>
      <c r="H132" s="405"/>
      <c r="I132" s="405"/>
      <c r="J132" s="405"/>
      <c r="K132" s="406">
        <f t="shared" ref="K132:Y132" si="31">K129-(K130+K131)</f>
        <v>0</v>
      </c>
      <c r="L132" s="406">
        <f t="shared" si="31"/>
        <v>0</v>
      </c>
      <c r="M132" s="406">
        <f t="shared" si="31"/>
        <v>0</v>
      </c>
      <c r="N132" s="406">
        <f t="shared" si="31"/>
        <v>0</v>
      </c>
      <c r="O132" s="406">
        <f t="shared" si="31"/>
        <v>0</v>
      </c>
      <c r="P132" s="406">
        <f t="shared" si="31"/>
        <v>0</v>
      </c>
      <c r="Q132" s="406">
        <f t="shared" si="31"/>
        <v>0</v>
      </c>
      <c r="R132" s="406">
        <f t="shared" si="31"/>
        <v>0</v>
      </c>
      <c r="S132" s="406">
        <f t="shared" si="31"/>
        <v>0</v>
      </c>
      <c r="T132" s="406">
        <f t="shared" si="31"/>
        <v>0</v>
      </c>
      <c r="U132" s="406">
        <f t="shared" si="31"/>
        <v>0</v>
      </c>
      <c r="V132" s="406">
        <f t="shared" si="31"/>
        <v>0</v>
      </c>
      <c r="W132" s="406">
        <f t="shared" si="31"/>
        <v>0</v>
      </c>
      <c r="X132" s="406">
        <f t="shared" si="31"/>
        <v>0</v>
      </c>
      <c r="Y132" s="244">
        <f t="shared" si="31"/>
        <v>0</v>
      </c>
    </row>
    <row r="133" spans="4:25" ht="17.25" thickBot="1" x14ac:dyDescent="0.35">
      <c r="D133" s="251" t="s">
        <v>335</v>
      </c>
      <c r="E133" s="243" t="s">
        <v>129</v>
      </c>
      <c r="F133" s="502"/>
      <c r="G133" s="503"/>
      <c r="H133" s="504"/>
      <c r="I133" s="505"/>
      <c r="J133" s="508"/>
      <c r="K133" s="241"/>
      <c r="L133" s="241"/>
      <c r="M133" s="241"/>
      <c r="N133" s="241"/>
      <c r="O133" s="241"/>
      <c r="P133" s="241"/>
      <c r="Q133" s="241"/>
      <c r="R133" s="241"/>
      <c r="S133" s="241"/>
      <c r="T133" s="241"/>
      <c r="U133" s="241"/>
      <c r="V133" s="241"/>
      <c r="W133" s="241"/>
      <c r="X133" s="241"/>
      <c r="Y133" s="244">
        <f>SUM(K133:X133)</f>
        <v>0</v>
      </c>
    </row>
    <row r="134" spans="4:25" ht="17.25" thickBot="1" x14ac:dyDescent="0.35">
      <c r="D134" s="251" t="s">
        <v>336</v>
      </c>
      <c r="E134" s="243" t="s">
        <v>130</v>
      </c>
      <c r="F134" s="502"/>
      <c r="G134" s="503"/>
      <c r="H134" s="504"/>
      <c r="I134" s="506"/>
      <c r="J134" s="508"/>
      <c r="K134" s="241"/>
      <c r="L134" s="241"/>
      <c r="M134" s="241"/>
      <c r="N134" s="241"/>
      <c r="O134" s="241"/>
      <c r="P134" s="241"/>
      <c r="Q134" s="241"/>
      <c r="R134" s="241"/>
      <c r="S134" s="241"/>
      <c r="T134" s="241"/>
      <c r="U134" s="241"/>
      <c r="V134" s="241"/>
      <c r="W134" s="241"/>
      <c r="X134" s="241"/>
      <c r="Y134" s="244">
        <f>SUM(K134:X134)</f>
        <v>0</v>
      </c>
    </row>
    <row r="135" spans="4:25" ht="17.25" thickBot="1" x14ac:dyDescent="0.35">
      <c r="D135" s="251" t="s">
        <v>337</v>
      </c>
      <c r="E135" s="243" t="s">
        <v>131</v>
      </c>
      <c r="F135" s="502"/>
      <c r="G135" s="503"/>
      <c r="H135" s="504"/>
      <c r="I135" s="507"/>
      <c r="J135" s="508"/>
      <c r="K135" s="241"/>
      <c r="L135" s="241"/>
      <c r="M135" s="241"/>
      <c r="N135" s="241"/>
      <c r="O135" s="241"/>
      <c r="P135" s="241"/>
      <c r="Q135" s="241"/>
      <c r="R135" s="241"/>
      <c r="S135" s="241"/>
      <c r="T135" s="241"/>
      <c r="U135" s="241"/>
      <c r="V135" s="241"/>
      <c r="W135" s="241"/>
      <c r="X135" s="241"/>
      <c r="Y135" s="244">
        <f>SUM(K135:X135)</f>
        <v>0</v>
      </c>
    </row>
    <row r="136" spans="4:25" ht="17.25" thickBot="1" x14ac:dyDescent="0.35">
      <c r="D136" s="251" t="s">
        <v>338</v>
      </c>
      <c r="E136" s="402" t="s">
        <v>132</v>
      </c>
      <c r="F136" s="403"/>
      <c r="G136" s="404" t="str">
        <f>IF(G133="","",G133+21)</f>
        <v/>
      </c>
      <c r="H136" s="405"/>
      <c r="I136" s="405"/>
      <c r="J136" s="405"/>
      <c r="K136" s="406">
        <f t="shared" ref="K136:Y136" si="32">K133-(K134+K135)</f>
        <v>0</v>
      </c>
      <c r="L136" s="406">
        <f t="shared" si="32"/>
        <v>0</v>
      </c>
      <c r="M136" s="406">
        <f t="shared" si="32"/>
        <v>0</v>
      </c>
      <c r="N136" s="406">
        <f t="shared" si="32"/>
        <v>0</v>
      </c>
      <c r="O136" s="406">
        <f t="shared" si="32"/>
        <v>0</v>
      </c>
      <c r="P136" s="406">
        <f t="shared" si="32"/>
        <v>0</v>
      </c>
      <c r="Q136" s="406">
        <f t="shared" si="32"/>
        <v>0</v>
      </c>
      <c r="R136" s="406">
        <f t="shared" si="32"/>
        <v>0</v>
      </c>
      <c r="S136" s="406">
        <f t="shared" si="32"/>
        <v>0</v>
      </c>
      <c r="T136" s="406">
        <f t="shared" si="32"/>
        <v>0</v>
      </c>
      <c r="U136" s="406">
        <f t="shared" si="32"/>
        <v>0</v>
      </c>
      <c r="V136" s="406">
        <f t="shared" si="32"/>
        <v>0</v>
      </c>
      <c r="W136" s="406">
        <f t="shared" si="32"/>
        <v>0</v>
      </c>
      <c r="X136" s="406">
        <f t="shared" si="32"/>
        <v>0</v>
      </c>
      <c r="Y136" s="244">
        <f t="shared" si="32"/>
        <v>0</v>
      </c>
    </row>
    <row r="137" spans="4:25" ht="17.25" thickBot="1" x14ac:dyDescent="0.35">
      <c r="D137" s="251" t="s">
        <v>339</v>
      </c>
      <c r="E137" s="243" t="s">
        <v>129</v>
      </c>
      <c r="F137" s="502"/>
      <c r="G137" s="503"/>
      <c r="H137" s="504"/>
      <c r="I137" s="505"/>
      <c r="J137" s="508"/>
      <c r="K137" s="241"/>
      <c r="L137" s="241"/>
      <c r="M137" s="241"/>
      <c r="N137" s="241"/>
      <c r="O137" s="241"/>
      <c r="P137" s="241"/>
      <c r="Q137" s="241"/>
      <c r="R137" s="241"/>
      <c r="S137" s="241"/>
      <c r="T137" s="241"/>
      <c r="U137" s="241"/>
      <c r="V137" s="241"/>
      <c r="W137" s="241"/>
      <c r="X137" s="241"/>
      <c r="Y137" s="244">
        <f>SUM(K137:X137)</f>
        <v>0</v>
      </c>
    </row>
    <row r="138" spans="4:25" ht="17.25" thickBot="1" x14ac:dyDescent="0.35">
      <c r="D138" s="251" t="s">
        <v>340</v>
      </c>
      <c r="E138" s="243" t="s">
        <v>130</v>
      </c>
      <c r="F138" s="502"/>
      <c r="G138" s="503"/>
      <c r="H138" s="504"/>
      <c r="I138" s="506"/>
      <c r="J138" s="508"/>
      <c r="K138" s="241"/>
      <c r="L138" s="241"/>
      <c r="M138" s="241"/>
      <c r="N138" s="241"/>
      <c r="O138" s="241"/>
      <c r="P138" s="241"/>
      <c r="Q138" s="241"/>
      <c r="R138" s="241"/>
      <c r="S138" s="241"/>
      <c r="T138" s="241"/>
      <c r="U138" s="241"/>
      <c r="V138" s="241"/>
      <c r="W138" s="241"/>
      <c r="X138" s="241"/>
      <c r="Y138" s="244">
        <f>SUM(K138:X138)</f>
        <v>0</v>
      </c>
    </row>
    <row r="139" spans="4:25" ht="17.25" thickBot="1" x14ac:dyDescent="0.35">
      <c r="D139" s="251" t="s">
        <v>341</v>
      </c>
      <c r="E139" s="243" t="s">
        <v>131</v>
      </c>
      <c r="F139" s="502"/>
      <c r="G139" s="503"/>
      <c r="H139" s="504"/>
      <c r="I139" s="507"/>
      <c r="J139" s="508"/>
      <c r="K139" s="241"/>
      <c r="L139" s="241"/>
      <c r="M139" s="241"/>
      <c r="N139" s="241"/>
      <c r="O139" s="241"/>
      <c r="P139" s="241"/>
      <c r="Q139" s="241"/>
      <c r="R139" s="241"/>
      <c r="S139" s="241"/>
      <c r="T139" s="241"/>
      <c r="U139" s="241"/>
      <c r="V139" s="241"/>
      <c r="W139" s="241"/>
      <c r="X139" s="241"/>
      <c r="Y139" s="244">
        <f>SUM(K139:X139)</f>
        <v>0</v>
      </c>
    </row>
    <row r="140" spans="4:25" ht="17.25" thickBot="1" x14ac:dyDescent="0.35">
      <c r="D140" s="251" t="s">
        <v>342</v>
      </c>
      <c r="E140" s="402" t="s">
        <v>132</v>
      </c>
      <c r="F140" s="403"/>
      <c r="G140" s="404" t="str">
        <f>IF(G137="","",G137+21)</f>
        <v/>
      </c>
      <c r="H140" s="405"/>
      <c r="I140" s="405"/>
      <c r="J140" s="405"/>
      <c r="K140" s="406">
        <f t="shared" ref="K140:Y140" si="33">K137-(K138+K139)</f>
        <v>0</v>
      </c>
      <c r="L140" s="406">
        <f t="shared" si="33"/>
        <v>0</v>
      </c>
      <c r="M140" s="406">
        <f t="shared" si="33"/>
        <v>0</v>
      </c>
      <c r="N140" s="406">
        <f t="shared" si="33"/>
        <v>0</v>
      </c>
      <c r="O140" s="406">
        <f t="shared" si="33"/>
        <v>0</v>
      </c>
      <c r="P140" s="406">
        <f t="shared" si="33"/>
        <v>0</v>
      </c>
      <c r="Q140" s="406">
        <f t="shared" si="33"/>
        <v>0</v>
      </c>
      <c r="R140" s="406">
        <f t="shared" si="33"/>
        <v>0</v>
      </c>
      <c r="S140" s="406">
        <f t="shared" si="33"/>
        <v>0</v>
      </c>
      <c r="T140" s="406">
        <f t="shared" si="33"/>
        <v>0</v>
      </c>
      <c r="U140" s="406">
        <f t="shared" si="33"/>
        <v>0</v>
      </c>
      <c r="V140" s="406">
        <f t="shared" si="33"/>
        <v>0</v>
      </c>
      <c r="W140" s="406">
        <f t="shared" si="33"/>
        <v>0</v>
      </c>
      <c r="X140" s="406">
        <f t="shared" si="33"/>
        <v>0</v>
      </c>
      <c r="Y140" s="244">
        <f t="shared" si="33"/>
        <v>0</v>
      </c>
    </row>
    <row r="141" spans="4:25" ht="17.25" thickBot="1" x14ac:dyDescent="0.35">
      <c r="D141" s="251" t="s">
        <v>343</v>
      </c>
      <c r="E141" s="243" t="s">
        <v>129</v>
      </c>
      <c r="F141" s="502"/>
      <c r="G141" s="503"/>
      <c r="H141" s="504"/>
      <c r="I141" s="505"/>
      <c r="J141" s="508"/>
      <c r="K141" s="241"/>
      <c r="L141" s="241"/>
      <c r="M141" s="241"/>
      <c r="N141" s="241"/>
      <c r="O141" s="241"/>
      <c r="P141" s="241"/>
      <c r="Q141" s="241"/>
      <c r="R141" s="241"/>
      <c r="S141" s="241"/>
      <c r="T141" s="241"/>
      <c r="U141" s="241"/>
      <c r="V141" s="241"/>
      <c r="W141" s="241"/>
      <c r="X141" s="241"/>
      <c r="Y141" s="244">
        <f>SUM(K141:X141)</f>
        <v>0</v>
      </c>
    </row>
    <row r="142" spans="4:25" ht="17.25" thickBot="1" x14ac:dyDescent="0.35">
      <c r="D142" s="251" t="s">
        <v>344</v>
      </c>
      <c r="E142" s="243" t="s">
        <v>130</v>
      </c>
      <c r="F142" s="502"/>
      <c r="G142" s="503"/>
      <c r="H142" s="504"/>
      <c r="I142" s="506"/>
      <c r="J142" s="508"/>
      <c r="K142" s="241"/>
      <c r="L142" s="241"/>
      <c r="M142" s="241"/>
      <c r="N142" s="241"/>
      <c r="O142" s="241"/>
      <c r="P142" s="241"/>
      <c r="Q142" s="241"/>
      <c r="R142" s="241"/>
      <c r="S142" s="241"/>
      <c r="T142" s="241"/>
      <c r="U142" s="241"/>
      <c r="V142" s="241"/>
      <c r="W142" s="241"/>
      <c r="X142" s="241"/>
      <c r="Y142" s="244">
        <f>SUM(K142:X142)</f>
        <v>0</v>
      </c>
    </row>
    <row r="143" spans="4:25" ht="17.25" thickBot="1" x14ac:dyDescent="0.35">
      <c r="D143" s="251" t="s">
        <v>345</v>
      </c>
      <c r="E143" s="243" t="s">
        <v>131</v>
      </c>
      <c r="F143" s="502"/>
      <c r="G143" s="503"/>
      <c r="H143" s="504"/>
      <c r="I143" s="507"/>
      <c r="J143" s="508"/>
      <c r="K143" s="241"/>
      <c r="L143" s="241"/>
      <c r="M143" s="241"/>
      <c r="N143" s="241"/>
      <c r="O143" s="241"/>
      <c r="P143" s="241"/>
      <c r="Q143" s="241"/>
      <c r="R143" s="241"/>
      <c r="S143" s="241"/>
      <c r="T143" s="241"/>
      <c r="U143" s="241"/>
      <c r="V143" s="241"/>
      <c r="W143" s="241"/>
      <c r="X143" s="241"/>
      <c r="Y143" s="244">
        <f>SUM(K143:X143)</f>
        <v>0</v>
      </c>
    </row>
    <row r="144" spans="4:25" ht="17.25" thickBot="1" x14ac:dyDescent="0.35">
      <c r="D144" s="251" t="s">
        <v>346</v>
      </c>
      <c r="E144" s="402" t="s">
        <v>132</v>
      </c>
      <c r="F144" s="403"/>
      <c r="G144" s="404" t="str">
        <f>IF(G141="","",G141+21)</f>
        <v/>
      </c>
      <c r="H144" s="405"/>
      <c r="I144" s="405"/>
      <c r="J144" s="405"/>
      <c r="K144" s="406">
        <f t="shared" ref="K144:Y144" si="34">K141-(K142+K143)</f>
        <v>0</v>
      </c>
      <c r="L144" s="406">
        <f t="shared" si="34"/>
        <v>0</v>
      </c>
      <c r="M144" s="406">
        <f t="shared" si="34"/>
        <v>0</v>
      </c>
      <c r="N144" s="406">
        <f t="shared" si="34"/>
        <v>0</v>
      </c>
      <c r="O144" s="406">
        <f t="shared" si="34"/>
        <v>0</v>
      </c>
      <c r="P144" s="406">
        <f t="shared" si="34"/>
        <v>0</v>
      </c>
      <c r="Q144" s="406">
        <f t="shared" si="34"/>
        <v>0</v>
      </c>
      <c r="R144" s="406">
        <f t="shared" si="34"/>
        <v>0</v>
      </c>
      <c r="S144" s="406">
        <f t="shared" si="34"/>
        <v>0</v>
      </c>
      <c r="T144" s="406">
        <f t="shared" si="34"/>
        <v>0</v>
      </c>
      <c r="U144" s="406">
        <f t="shared" si="34"/>
        <v>0</v>
      </c>
      <c r="V144" s="406">
        <f t="shared" si="34"/>
        <v>0</v>
      </c>
      <c r="W144" s="406">
        <f t="shared" si="34"/>
        <v>0</v>
      </c>
      <c r="X144" s="406">
        <f t="shared" si="34"/>
        <v>0</v>
      </c>
      <c r="Y144" s="244">
        <f t="shared" si="34"/>
        <v>0</v>
      </c>
    </row>
    <row r="145" spans="4:25" ht="17.25" thickBot="1" x14ac:dyDescent="0.35">
      <c r="D145" s="251" t="s">
        <v>347</v>
      </c>
      <c r="E145" s="243" t="s">
        <v>129</v>
      </c>
      <c r="F145" s="502"/>
      <c r="G145" s="503"/>
      <c r="H145" s="504"/>
      <c r="I145" s="505"/>
      <c r="J145" s="508"/>
      <c r="K145" s="241"/>
      <c r="L145" s="241"/>
      <c r="M145" s="241"/>
      <c r="N145" s="241"/>
      <c r="O145" s="241"/>
      <c r="P145" s="241"/>
      <c r="Q145" s="241"/>
      <c r="R145" s="241"/>
      <c r="S145" s="241"/>
      <c r="T145" s="241"/>
      <c r="U145" s="241"/>
      <c r="V145" s="241"/>
      <c r="W145" s="241"/>
      <c r="X145" s="241"/>
      <c r="Y145" s="244">
        <f>SUM(K145:X145)</f>
        <v>0</v>
      </c>
    </row>
    <row r="146" spans="4:25" ht="17.25" thickBot="1" x14ac:dyDescent="0.35">
      <c r="D146" s="251" t="s">
        <v>348</v>
      </c>
      <c r="E146" s="243" t="s">
        <v>130</v>
      </c>
      <c r="F146" s="502"/>
      <c r="G146" s="503"/>
      <c r="H146" s="504"/>
      <c r="I146" s="506"/>
      <c r="J146" s="508"/>
      <c r="K146" s="241"/>
      <c r="L146" s="241"/>
      <c r="M146" s="241"/>
      <c r="N146" s="241"/>
      <c r="O146" s="241"/>
      <c r="P146" s="241"/>
      <c r="Q146" s="241"/>
      <c r="R146" s="241"/>
      <c r="S146" s="241"/>
      <c r="T146" s="241"/>
      <c r="U146" s="241"/>
      <c r="V146" s="241"/>
      <c r="W146" s="241"/>
      <c r="X146" s="241"/>
      <c r="Y146" s="244">
        <f>SUM(K146:X146)</f>
        <v>0</v>
      </c>
    </row>
    <row r="147" spans="4:25" ht="17.25" thickBot="1" x14ac:dyDescent="0.35">
      <c r="D147" s="251" t="s">
        <v>349</v>
      </c>
      <c r="E147" s="243" t="s">
        <v>131</v>
      </c>
      <c r="F147" s="502"/>
      <c r="G147" s="503"/>
      <c r="H147" s="504"/>
      <c r="I147" s="507"/>
      <c r="J147" s="508"/>
      <c r="K147" s="241"/>
      <c r="L147" s="241"/>
      <c r="M147" s="241"/>
      <c r="N147" s="241"/>
      <c r="O147" s="241"/>
      <c r="P147" s="241"/>
      <c r="Q147" s="241"/>
      <c r="R147" s="241"/>
      <c r="S147" s="241"/>
      <c r="T147" s="241"/>
      <c r="U147" s="241"/>
      <c r="V147" s="241"/>
      <c r="W147" s="241"/>
      <c r="X147" s="241"/>
      <c r="Y147" s="244">
        <f>SUM(K147:X147)</f>
        <v>0</v>
      </c>
    </row>
    <row r="148" spans="4:25" ht="17.25" thickBot="1" x14ac:dyDescent="0.35">
      <c r="D148" s="251" t="s">
        <v>350</v>
      </c>
      <c r="E148" s="402" t="s">
        <v>132</v>
      </c>
      <c r="F148" s="403"/>
      <c r="G148" s="404" t="str">
        <f>IF(G145="","",G145+21)</f>
        <v/>
      </c>
      <c r="H148" s="405"/>
      <c r="I148" s="405"/>
      <c r="J148" s="405"/>
      <c r="K148" s="406">
        <f t="shared" ref="K148:Y148" si="35">K145-(K146+K147)</f>
        <v>0</v>
      </c>
      <c r="L148" s="406">
        <f t="shared" si="35"/>
        <v>0</v>
      </c>
      <c r="M148" s="406">
        <f t="shared" si="35"/>
        <v>0</v>
      </c>
      <c r="N148" s="406">
        <f t="shared" si="35"/>
        <v>0</v>
      </c>
      <c r="O148" s="406">
        <f t="shared" si="35"/>
        <v>0</v>
      </c>
      <c r="P148" s="406">
        <f t="shared" si="35"/>
        <v>0</v>
      </c>
      <c r="Q148" s="406">
        <f t="shared" si="35"/>
        <v>0</v>
      </c>
      <c r="R148" s="406">
        <f t="shared" si="35"/>
        <v>0</v>
      </c>
      <c r="S148" s="406">
        <f t="shared" si="35"/>
        <v>0</v>
      </c>
      <c r="T148" s="406">
        <f t="shared" si="35"/>
        <v>0</v>
      </c>
      <c r="U148" s="406">
        <f t="shared" si="35"/>
        <v>0</v>
      </c>
      <c r="V148" s="406">
        <f t="shared" si="35"/>
        <v>0</v>
      </c>
      <c r="W148" s="406">
        <f t="shared" si="35"/>
        <v>0</v>
      </c>
      <c r="X148" s="406">
        <f t="shared" si="35"/>
        <v>0</v>
      </c>
      <c r="Y148" s="244">
        <f t="shared" si="35"/>
        <v>0</v>
      </c>
    </row>
    <row r="149" spans="4:25" ht="17.25" thickBot="1" x14ac:dyDescent="0.35">
      <c r="D149" s="251" t="s">
        <v>351</v>
      </c>
      <c r="E149" s="243" t="s">
        <v>129</v>
      </c>
      <c r="F149" s="502"/>
      <c r="G149" s="503"/>
      <c r="H149" s="504"/>
      <c r="I149" s="505"/>
      <c r="J149" s="508"/>
      <c r="K149" s="241"/>
      <c r="L149" s="241"/>
      <c r="M149" s="241"/>
      <c r="N149" s="241"/>
      <c r="O149" s="241"/>
      <c r="P149" s="241"/>
      <c r="Q149" s="241"/>
      <c r="R149" s="241"/>
      <c r="S149" s="241"/>
      <c r="T149" s="241"/>
      <c r="U149" s="241"/>
      <c r="V149" s="241"/>
      <c r="W149" s="241"/>
      <c r="X149" s="241"/>
      <c r="Y149" s="244">
        <f>SUM(K149:X149)</f>
        <v>0</v>
      </c>
    </row>
    <row r="150" spans="4:25" ht="17.25" thickBot="1" x14ac:dyDescent="0.35">
      <c r="D150" s="251" t="s">
        <v>352</v>
      </c>
      <c r="E150" s="243" t="s">
        <v>130</v>
      </c>
      <c r="F150" s="502"/>
      <c r="G150" s="503"/>
      <c r="H150" s="504"/>
      <c r="I150" s="506"/>
      <c r="J150" s="508"/>
      <c r="K150" s="241"/>
      <c r="L150" s="241"/>
      <c r="M150" s="241"/>
      <c r="N150" s="241"/>
      <c r="O150" s="241"/>
      <c r="P150" s="241"/>
      <c r="Q150" s="241"/>
      <c r="R150" s="241"/>
      <c r="S150" s="241"/>
      <c r="T150" s="241"/>
      <c r="U150" s="241"/>
      <c r="V150" s="241"/>
      <c r="W150" s="241"/>
      <c r="X150" s="241"/>
      <c r="Y150" s="244">
        <f>SUM(K150:X150)</f>
        <v>0</v>
      </c>
    </row>
    <row r="151" spans="4:25" ht="17.25" thickBot="1" x14ac:dyDescent="0.35">
      <c r="D151" s="251" t="s">
        <v>353</v>
      </c>
      <c r="E151" s="243" t="s">
        <v>131</v>
      </c>
      <c r="F151" s="502"/>
      <c r="G151" s="503"/>
      <c r="H151" s="504"/>
      <c r="I151" s="507"/>
      <c r="J151" s="508"/>
      <c r="K151" s="241"/>
      <c r="L151" s="241"/>
      <c r="M151" s="241"/>
      <c r="N151" s="241"/>
      <c r="O151" s="241"/>
      <c r="P151" s="241"/>
      <c r="Q151" s="241"/>
      <c r="R151" s="241"/>
      <c r="S151" s="241"/>
      <c r="T151" s="241"/>
      <c r="U151" s="241"/>
      <c r="V151" s="241"/>
      <c r="W151" s="241"/>
      <c r="X151" s="241"/>
      <c r="Y151" s="244">
        <f>SUM(K151:X151)</f>
        <v>0</v>
      </c>
    </row>
    <row r="152" spans="4:25" ht="17.25" thickBot="1" x14ac:dyDescent="0.35">
      <c r="D152" s="251" t="s">
        <v>354</v>
      </c>
      <c r="E152" s="402" t="s">
        <v>132</v>
      </c>
      <c r="F152" s="403"/>
      <c r="G152" s="404" t="str">
        <f>IF(G149="","",G149+21)</f>
        <v/>
      </c>
      <c r="H152" s="405"/>
      <c r="I152" s="405"/>
      <c r="J152" s="405"/>
      <c r="K152" s="406">
        <f t="shared" ref="K152:Y152" si="36">K149-(K150+K151)</f>
        <v>0</v>
      </c>
      <c r="L152" s="406">
        <f t="shared" si="36"/>
        <v>0</v>
      </c>
      <c r="M152" s="406">
        <f t="shared" si="36"/>
        <v>0</v>
      </c>
      <c r="N152" s="406">
        <f t="shared" si="36"/>
        <v>0</v>
      </c>
      <c r="O152" s="406">
        <f t="shared" si="36"/>
        <v>0</v>
      </c>
      <c r="P152" s="406">
        <f t="shared" si="36"/>
        <v>0</v>
      </c>
      <c r="Q152" s="406">
        <f t="shared" si="36"/>
        <v>0</v>
      </c>
      <c r="R152" s="406">
        <f t="shared" si="36"/>
        <v>0</v>
      </c>
      <c r="S152" s="406">
        <f t="shared" si="36"/>
        <v>0</v>
      </c>
      <c r="T152" s="406">
        <f t="shared" si="36"/>
        <v>0</v>
      </c>
      <c r="U152" s="406">
        <f t="shared" si="36"/>
        <v>0</v>
      </c>
      <c r="V152" s="406">
        <f t="shared" si="36"/>
        <v>0</v>
      </c>
      <c r="W152" s="406">
        <f t="shared" si="36"/>
        <v>0</v>
      </c>
      <c r="X152" s="406">
        <f t="shared" si="36"/>
        <v>0</v>
      </c>
      <c r="Y152" s="244">
        <f t="shared" si="36"/>
        <v>0</v>
      </c>
    </row>
    <row r="153" spans="4:25" ht="17.25" thickBot="1" x14ac:dyDescent="0.35">
      <c r="D153" s="251" t="s">
        <v>355</v>
      </c>
      <c r="E153" s="243" t="s">
        <v>129</v>
      </c>
      <c r="F153" s="502"/>
      <c r="G153" s="503"/>
      <c r="H153" s="504"/>
      <c r="I153" s="505"/>
      <c r="J153" s="508"/>
      <c r="K153" s="241"/>
      <c r="L153" s="241"/>
      <c r="M153" s="241"/>
      <c r="N153" s="241"/>
      <c r="O153" s="241"/>
      <c r="P153" s="241"/>
      <c r="Q153" s="241"/>
      <c r="R153" s="241"/>
      <c r="S153" s="241"/>
      <c r="T153" s="241"/>
      <c r="U153" s="241"/>
      <c r="V153" s="241"/>
      <c r="W153" s="241"/>
      <c r="X153" s="241"/>
      <c r="Y153" s="244">
        <f>SUM(K153:X153)</f>
        <v>0</v>
      </c>
    </row>
    <row r="154" spans="4:25" ht="17.25" thickBot="1" x14ac:dyDescent="0.35">
      <c r="D154" s="251" t="s">
        <v>356</v>
      </c>
      <c r="E154" s="243" t="s">
        <v>130</v>
      </c>
      <c r="F154" s="502"/>
      <c r="G154" s="503"/>
      <c r="H154" s="504"/>
      <c r="I154" s="506"/>
      <c r="J154" s="508"/>
      <c r="K154" s="241"/>
      <c r="L154" s="241"/>
      <c r="M154" s="241"/>
      <c r="N154" s="241"/>
      <c r="O154" s="241"/>
      <c r="P154" s="241"/>
      <c r="Q154" s="241"/>
      <c r="R154" s="241"/>
      <c r="S154" s="241"/>
      <c r="T154" s="241"/>
      <c r="U154" s="241"/>
      <c r="V154" s="241"/>
      <c r="W154" s="241"/>
      <c r="X154" s="241"/>
      <c r="Y154" s="244">
        <f>SUM(K154:X154)</f>
        <v>0</v>
      </c>
    </row>
    <row r="155" spans="4:25" ht="17.25" thickBot="1" x14ac:dyDescent="0.35">
      <c r="D155" s="251" t="s">
        <v>357</v>
      </c>
      <c r="E155" s="243" t="s">
        <v>131</v>
      </c>
      <c r="F155" s="502"/>
      <c r="G155" s="503"/>
      <c r="H155" s="504"/>
      <c r="I155" s="507"/>
      <c r="J155" s="508"/>
      <c r="K155" s="241"/>
      <c r="L155" s="241"/>
      <c r="M155" s="241"/>
      <c r="N155" s="241"/>
      <c r="O155" s="241"/>
      <c r="P155" s="241"/>
      <c r="Q155" s="241"/>
      <c r="R155" s="241"/>
      <c r="S155" s="241"/>
      <c r="T155" s="241"/>
      <c r="U155" s="241"/>
      <c r="V155" s="241"/>
      <c r="W155" s="241"/>
      <c r="X155" s="241"/>
      <c r="Y155" s="244">
        <f>SUM(K155:X155)</f>
        <v>0</v>
      </c>
    </row>
    <row r="156" spans="4:25" ht="17.25" thickBot="1" x14ac:dyDescent="0.35">
      <c r="D156" s="251" t="s">
        <v>358</v>
      </c>
      <c r="E156" s="402" t="s">
        <v>132</v>
      </c>
      <c r="F156" s="403"/>
      <c r="G156" s="404" t="str">
        <f>IF(G153="","",G153+21)</f>
        <v/>
      </c>
      <c r="H156" s="405"/>
      <c r="I156" s="405"/>
      <c r="J156" s="405"/>
      <c r="K156" s="406">
        <f t="shared" ref="K156:Y156" si="37">K153-(K154+K155)</f>
        <v>0</v>
      </c>
      <c r="L156" s="406">
        <f t="shared" si="37"/>
        <v>0</v>
      </c>
      <c r="M156" s="406">
        <f t="shared" si="37"/>
        <v>0</v>
      </c>
      <c r="N156" s="406">
        <f t="shared" si="37"/>
        <v>0</v>
      </c>
      <c r="O156" s="406">
        <f t="shared" si="37"/>
        <v>0</v>
      </c>
      <c r="P156" s="406">
        <f t="shared" si="37"/>
        <v>0</v>
      </c>
      <c r="Q156" s="406">
        <f t="shared" si="37"/>
        <v>0</v>
      </c>
      <c r="R156" s="406">
        <f t="shared" si="37"/>
        <v>0</v>
      </c>
      <c r="S156" s="406">
        <f t="shared" si="37"/>
        <v>0</v>
      </c>
      <c r="T156" s="406">
        <f t="shared" si="37"/>
        <v>0</v>
      </c>
      <c r="U156" s="406">
        <f t="shared" si="37"/>
        <v>0</v>
      </c>
      <c r="V156" s="406">
        <f t="shared" si="37"/>
        <v>0</v>
      </c>
      <c r="W156" s="406">
        <f t="shared" si="37"/>
        <v>0</v>
      </c>
      <c r="X156" s="406">
        <f t="shared" si="37"/>
        <v>0</v>
      </c>
      <c r="Y156" s="244">
        <f t="shared" si="37"/>
        <v>0</v>
      </c>
    </row>
    <row r="157" spans="4:25" ht="17.25" thickBot="1" x14ac:dyDescent="0.35">
      <c r="D157" s="251" t="s">
        <v>359</v>
      </c>
      <c r="E157" s="243" t="s">
        <v>129</v>
      </c>
      <c r="F157" s="502"/>
      <c r="G157" s="503"/>
      <c r="H157" s="504"/>
      <c r="I157" s="505"/>
      <c r="J157" s="508"/>
      <c r="K157" s="241"/>
      <c r="L157" s="241"/>
      <c r="M157" s="241"/>
      <c r="N157" s="241"/>
      <c r="O157" s="241"/>
      <c r="P157" s="241"/>
      <c r="Q157" s="241"/>
      <c r="R157" s="241"/>
      <c r="S157" s="241"/>
      <c r="T157" s="241"/>
      <c r="U157" s="241"/>
      <c r="V157" s="241"/>
      <c r="W157" s="241"/>
      <c r="X157" s="241"/>
      <c r="Y157" s="244">
        <f>SUM(K157:X157)</f>
        <v>0</v>
      </c>
    </row>
    <row r="158" spans="4:25" ht="17.25" thickBot="1" x14ac:dyDescent="0.35">
      <c r="D158" s="251" t="s">
        <v>360</v>
      </c>
      <c r="E158" s="243" t="s">
        <v>130</v>
      </c>
      <c r="F158" s="502"/>
      <c r="G158" s="503"/>
      <c r="H158" s="504"/>
      <c r="I158" s="506"/>
      <c r="J158" s="508"/>
      <c r="K158" s="241"/>
      <c r="L158" s="241"/>
      <c r="M158" s="241"/>
      <c r="N158" s="241"/>
      <c r="O158" s="241"/>
      <c r="P158" s="241"/>
      <c r="Q158" s="241"/>
      <c r="R158" s="241"/>
      <c r="S158" s="241"/>
      <c r="T158" s="241"/>
      <c r="U158" s="241"/>
      <c r="V158" s="241"/>
      <c r="W158" s="241"/>
      <c r="X158" s="241"/>
      <c r="Y158" s="244">
        <f>SUM(K158:X158)</f>
        <v>0</v>
      </c>
    </row>
    <row r="159" spans="4:25" ht="17.25" thickBot="1" x14ac:dyDescent="0.35">
      <c r="D159" s="251" t="s">
        <v>361</v>
      </c>
      <c r="E159" s="243" t="s">
        <v>131</v>
      </c>
      <c r="F159" s="502"/>
      <c r="G159" s="503"/>
      <c r="H159" s="504"/>
      <c r="I159" s="507"/>
      <c r="J159" s="508"/>
      <c r="K159" s="241"/>
      <c r="L159" s="241"/>
      <c r="M159" s="241"/>
      <c r="N159" s="241"/>
      <c r="O159" s="241"/>
      <c r="P159" s="241"/>
      <c r="Q159" s="241"/>
      <c r="R159" s="241"/>
      <c r="S159" s="241"/>
      <c r="T159" s="241"/>
      <c r="U159" s="241"/>
      <c r="V159" s="241"/>
      <c r="W159" s="241"/>
      <c r="X159" s="241"/>
      <c r="Y159" s="244">
        <f>SUM(K159:X159)</f>
        <v>0</v>
      </c>
    </row>
    <row r="160" spans="4:25" ht="17.25" thickBot="1" x14ac:dyDescent="0.35">
      <c r="D160" s="251" t="s">
        <v>362</v>
      </c>
      <c r="E160" s="402" t="s">
        <v>132</v>
      </c>
      <c r="F160" s="403"/>
      <c r="G160" s="404" t="str">
        <f>IF(G157="","",G157+21)</f>
        <v/>
      </c>
      <c r="H160" s="405"/>
      <c r="I160" s="405"/>
      <c r="J160" s="405"/>
      <c r="K160" s="406">
        <f t="shared" ref="K160:Y160" si="38">K157-(K158+K159)</f>
        <v>0</v>
      </c>
      <c r="L160" s="406">
        <f t="shared" si="38"/>
        <v>0</v>
      </c>
      <c r="M160" s="406">
        <f t="shared" si="38"/>
        <v>0</v>
      </c>
      <c r="N160" s="406">
        <f t="shared" si="38"/>
        <v>0</v>
      </c>
      <c r="O160" s="406">
        <f t="shared" si="38"/>
        <v>0</v>
      </c>
      <c r="P160" s="406">
        <f t="shared" si="38"/>
        <v>0</v>
      </c>
      <c r="Q160" s="406">
        <f t="shared" si="38"/>
        <v>0</v>
      </c>
      <c r="R160" s="406">
        <f t="shared" si="38"/>
        <v>0</v>
      </c>
      <c r="S160" s="406">
        <f t="shared" si="38"/>
        <v>0</v>
      </c>
      <c r="T160" s="406">
        <f t="shared" si="38"/>
        <v>0</v>
      </c>
      <c r="U160" s="406">
        <f t="shared" si="38"/>
        <v>0</v>
      </c>
      <c r="V160" s="406">
        <f t="shared" si="38"/>
        <v>0</v>
      </c>
      <c r="W160" s="406">
        <f t="shared" si="38"/>
        <v>0</v>
      </c>
      <c r="X160" s="406">
        <f t="shared" si="38"/>
        <v>0</v>
      </c>
      <c r="Y160" s="244">
        <f t="shared" si="38"/>
        <v>0</v>
      </c>
    </row>
    <row r="161" spans="4:25" ht="17.25" thickBot="1" x14ac:dyDescent="0.35">
      <c r="D161" s="251" t="s">
        <v>363</v>
      </c>
      <c r="E161" s="243" t="s">
        <v>129</v>
      </c>
      <c r="F161" s="502"/>
      <c r="G161" s="503"/>
      <c r="H161" s="504"/>
      <c r="I161" s="505"/>
      <c r="J161" s="508"/>
      <c r="K161" s="241"/>
      <c r="L161" s="241"/>
      <c r="M161" s="241"/>
      <c r="N161" s="241"/>
      <c r="O161" s="241"/>
      <c r="P161" s="241"/>
      <c r="Q161" s="241"/>
      <c r="R161" s="241"/>
      <c r="S161" s="241"/>
      <c r="T161" s="241"/>
      <c r="U161" s="241"/>
      <c r="V161" s="241"/>
      <c r="W161" s="241"/>
      <c r="X161" s="241"/>
      <c r="Y161" s="244">
        <f>SUM(K161:X161)</f>
        <v>0</v>
      </c>
    </row>
    <row r="162" spans="4:25" ht="17.25" thickBot="1" x14ac:dyDescent="0.35">
      <c r="D162" s="251" t="s">
        <v>364</v>
      </c>
      <c r="E162" s="243" t="s">
        <v>130</v>
      </c>
      <c r="F162" s="502"/>
      <c r="G162" s="503"/>
      <c r="H162" s="504"/>
      <c r="I162" s="506"/>
      <c r="J162" s="508"/>
      <c r="K162" s="241"/>
      <c r="L162" s="241"/>
      <c r="M162" s="241"/>
      <c r="N162" s="241"/>
      <c r="O162" s="241"/>
      <c r="P162" s="241"/>
      <c r="Q162" s="241"/>
      <c r="R162" s="241"/>
      <c r="S162" s="241"/>
      <c r="T162" s="241"/>
      <c r="U162" s="241"/>
      <c r="V162" s="241"/>
      <c r="W162" s="241"/>
      <c r="X162" s="241"/>
      <c r="Y162" s="244">
        <f>SUM(K162:X162)</f>
        <v>0</v>
      </c>
    </row>
    <row r="163" spans="4:25" ht="17.25" thickBot="1" x14ac:dyDescent="0.35">
      <c r="D163" s="251" t="s">
        <v>365</v>
      </c>
      <c r="E163" s="243" t="s">
        <v>131</v>
      </c>
      <c r="F163" s="502"/>
      <c r="G163" s="503"/>
      <c r="H163" s="504"/>
      <c r="I163" s="507"/>
      <c r="J163" s="508"/>
      <c r="K163" s="241"/>
      <c r="L163" s="241"/>
      <c r="M163" s="241"/>
      <c r="N163" s="241"/>
      <c r="O163" s="241"/>
      <c r="P163" s="241"/>
      <c r="Q163" s="241"/>
      <c r="R163" s="241"/>
      <c r="S163" s="241"/>
      <c r="T163" s="241"/>
      <c r="U163" s="241"/>
      <c r="V163" s="241"/>
      <c r="W163" s="241"/>
      <c r="X163" s="241"/>
      <c r="Y163" s="244">
        <f>SUM(K163:X163)</f>
        <v>0</v>
      </c>
    </row>
    <row r="164" spans="4:25" ht="17.25" thickBot="1" x14ac:dyDescent="0.35">
      <c r="D164" s="251" t="s">
        <v>366</v>
      </c>
      <c r="E164" s="402" t="s">
        <v>132</v>
      </c>
      <c r="F164" s="403"/>
      <c r="G164" s="404" t="str">
        <f>IF(G161="","",G161+21)</f>
        <v/>
      </c>
      <c r="H164" s="405"/>
      <c r="I164" s="405"/>
      <c r="J164" s="405"/>
      <c r="K164" s="406">
        <f t="shared" ref="K164:Y164" si="39">K161-(K162+K163)</f>
        <v>0</v>
      </c>
      <c r="L164" s="406">
        <f t="shared" si="39"/>
        <v>0</v>
      </c>
      <c r="M164" s="406">
        <f t="shared" si="39"/>
        <v>0</v>
      </c>
      <c r="N164" s="406">
        <f t="shared" si="39"/>
        <v>0</v>
      </c>
      <c r="O164" s="406">
        <f t="shared" si="39"/>
        <v>0</v>
      </c>
      <c r="P164" s="406">
        <f t="shared" si="39"/>
        <v>0</v>
      </c>
      <c r="Q164" s="406">
        <f t="shared" si="39"/>
        <v>0</v>
      </c>
      <c r="R164" s="406">
        <f t="shared" si="39"/>
        <v>0</v>
      </c>
      <c r="S164" s="406">
        <f t="shared" si="39"/>
        <v>0</v>
      </c>
      <c r="T164" s="406">
        <f t="shared" si="39"/>
        <v>0</v>
      </c>
      <c r="U164" s="406">
        <f t="shared" si="39"/>
        <v>0</v>
      </c>
      <c r="V164" s="406">
        <f t="shared" si="39"/>
        <v>0</v>
      </c>
      <c r="W164" s="406">
        <f t="shared" si="39"/>
        <v>0</v>
      </c>
      <c r="X164" s="406">
        <f t="shared" si="39"/>
        <v>0</v>
      </c>
      <c r="Y164" s="244">
        <f t="shared" si="39"/>
        <v>0</v>
      </c>
    </row>
    <row r="165" spans="4:25" ht="17.25" thickBot="1" x14ac:dyDescent="0.35">
      <c r="D165" s="251" t="s">
        <v>367</v>
      </c>
      <c r="E165" s="243" t="s">
        <v>129</v>
      </c>
      <c r="F165" s="502"/>
      <c r="G165" s="503"/>
      <c r="H165" s="504"/>
      <c r="I165" s="505"/>
      <c r="J165" s="508"/>
      <c r="K165" s="241"/>
      <c r="L165" s="241"/>
      <c r="M165" s="241"/>
      <c r="N165" s="241"/>
      <c r="O165" s="241"/>
      <c r="P165" s="241"/>
      <c r="Q165" s="241"/>
      <c r="R165" s="241"/>
      <c r="S165" s="241"/>
      <c r="T165" s="241"/>
      <c r="U165" s="241"/>
      <c r="V165" s="241"/>
      <c r="W165" s="241"/>
      <c r="X165" s="241"/>
      <c r="Y165" s="244">
        <f>SUM(K165:X165)</f>
        <v>0</v>
      </c>
    </row>
    <row r="166" spans="4:25" ht="17.25" thickBot="1" x14ac:dyDescent="0.35">
      <c r="D166" s="251" t="s">
        <v>368</v>
      </c>
      <c r="E166" s="243" t="s">
        <v>130</v>
      </c>
      <c r="F166" s="502"/>
      <c r="G166" s="503"/>
      <c r="H166" s="504"/>
      <c r="I166" s="506"/>
      <c r="J166" s="508"/>
      <c r="K166" s="241"/>
      <c r="L166" s="241"/>
      <c r="M166" s="241"/>
      <c r="N166" s="241"/>
      <c r="O166" s="241"/>
      <c r="P166" s="241"/>
      <c r="Q166" s="241"/>
      <c r="R166" s="241"/>
      <c r="S166" s="241"/>
      <c r="T166" s="241"/>
      <c r="U166" s="241"/>
      <c r="V166" s="241"/>
      <c r="W166" s="241"/>
      <c r="X166" s="241"/>
      <c r="Y166" s="244">
        <f>SUM(K166:X166)</f>
        <v>0</v>
      </c>
    </row>
    <row r="167" spans="4:25" ht="17.25" thickBot="1" x14ac:dyDescent="0.35">
      <c r="D167" s="251" t="s">
        <v>369</v>
      </c>
      <c r="E167" s="243" t="s">
        <v>131</v>
      </c>
      <c r="F167" s="502"/>
      <c r="G167" s="503"/>
      <c r="H167" s="504"/>
      <c r="I167" s="507"/>
      <c r="J167" s="508"/>
      <c r="K167" s="241"/>
      <c r="L167" s="241"/>
      <c r="M167" s="241"/>
      <c r="N167" s="241"/>
      <c r="O167" s="241"/>
      <c r="P167" s="241"/>
      <c r="Q167" s="241"/>
      <c r="R167" s="241"/>
      <c r="S167" s="241"/>
      <c r="T167" s="241"/>
      <c r="U167" s="241"/>
      <c r="V167" s="241"/>
      <c r="W167" s="241"/>
      <c r="X167" s="241"/>
      <c r="Y167" s="244">
        <f>SUM(K167:X167)</f>
        <v>0</v>
      </c>
    </row>
    <row r="168" spans="4:25" ht="17.25" thickBot="1" x14ac:dyDescent="0.35">
      <c r="D168" s="251" t="s">
        <v>370</v>
      </c>
      <c r="E168" s="402" t="s">
        <v>132</v>
      </c>
      <c r="F168" s="403"/>
      <c r="G168" s="404" t="str">
        <f>IF(G165="","",G165+21)</f>
        <v/>
      </c>
      <c r="H168" s="405"/>
      <c r="I168" s="405"/>
      <c r="J168" s="405"/>
      <c r="K168" s="406">
        <f t="shared" ref="K168:Y168" si="40">K165-(K166+K167)</f>
        <v>0</v>
      </c>
      <c r="L168" s="406">
        <f t="shared" si="40"/>
        <v>0</v>
      </c>
      <c r="M168" s="406">
        <f t="shared" si="40"/>
        <v>0</v>
      </c>
      <c r="N168" s="406">
        <f t="shared" si="40"/>
        <v>0</v>
      </c>
      <c r="O168" s="406">
        <f t="shared" si="40"/>
        <v>0</v>
      </c>
      <c r="P168" s="406">
        <f t="shared" si="40"/>
        <v>0</v>
      </c>
      <c r="Q168" s="406">
        <f t="shared" si="40"/>
        <v>0</v>
      </c>
      <c r="R168" s="406">
        <f t="shared" si="40"/>
        <v>0</v>
      </c>
      <c r="S168" s="406">
        <f t="shared" si="40"/>
        <v>0</v>
      </c>
      <c r="T168" s="406">
        <f t="shared" si="40"/>
        <v>0</v>
      </c>
      <c r="U168" s="406">
        <f t="shared" si="40"/>
        <v>0</v>
      </c>
      <c r="V168" s="406">
        <f t="shared" si="40"/>
        <v>0</v>
      </c>
      <c r="W168" s="406">
        <f t="shared" si="40"/>
        <v>0</v>
      </c>
      <c r="X168" s="406">
        <f t="shared" si="40"/>
        <v>0</v>
      </c>
      <c r="Y168" s="244">
        <f t="shared" si="40"/>
        <v>0</v>
      </c>
    </row>
    <row r="169" spans="4:25" ht="17.25" thickBot="1" x14ac:dyDescent="0.35">
      <c r="D169" s="251" t="s">
        <v>371</v>
      </c>
      <c r="E169" s="243" t="s">
        <v>129</v>
      </c>
      <c r="F169" s="502"/>
      <c r="G169" s="503"/>
      <c r="H169" s="504"/>
      <c r="I169" s="505"/>
      <c r="J169" s="508"/>
      <c r="K169" s="241"/>
      <c r="L169" s="241"/>
      <c r="M169" s="241"/>
      <c r="N169" s="241"/>
      <c r="O169" s="241"/>
      <c r="P169" s="241"/>
      <c r="Q169" s="241"/>
      <c r="R169" s="241"/>
      <c r="S169" s="241"/>
      <c r="T169" s="241"/>
      <c r="U169" s="241"/>
      <c r="V169" s="241"/>
      <c r="W169" s="241"/>
      <c r="X169" s="241"/>
      <c r="Y169" s="244">
        <f>SUM(K169:X169)</f>
        <v>0</v>
      </c>
    </row>
    <row r="170" spans="4:25" ht="17.25" thickBot="1" x14ac:dyDescent="0.35">
      <c r="D170" s="251" t="s">
        <v>372</v>
      </c>
      <c r="E170" s="243" t="s">
        <v>130</v>
      </c>
      <c r="F170" s="502"/>
      <c r="G170" s="503"/>
      <c r="H170" s="504"/>
      <c r="I170" s="506"/>
      <c r="J170" s="508"/>
      <c r="K170" s="241"/>
      <c r="L170" s="241"/>
      <c r="M170" s="241"/>
      <c r="N170" s="241"/>
      <c r="O170" s="241"/>
      <c r="P170" s="241"/>
      <c r="Q170" s="241"/>
      <c r="R170" s="241"/>
      <c r="S170" s="241"/>
      <c r="T170" s="241"/>
      <c r="U170" s="241"/>
      <c r="V170" s="241"/>
      <c r="W170" s="241"/>
      <c r="X170" s="241"/>
      <c r="Y170" s="244">
        <f>SUM(K170:X170)</f>
        <v>0</v>
      </c>
    </row>
    <row r="171" spans="4:25" ht="17.25" thickBot="1" x14ac:dyDescent="0.35">
      <c r="D171" s="251" t="s">
        <v>373</v>
      </c>
      <c r="E171" s="243" t="s">
        <v>131</v>
      </c>
      <c r="F171" s="502"/>
      <c r="G171" s="503"/>
      <c r="H171" s="504"/>
      <c r="I171" s="507"/>
      <c r="J171" s="508"/>
      <c r="K171" s="241"/>
      <c r="L171" s="241"/>
      <c r="M171" s="241"/>
      <c r="N171" s="241"/>
      <c r="O171" s="241"/>
      <c r="P171" s="241"/>
      <c r="Q171" s="241"/>
      <c r="R171" s="241"/>
      <c r="S171" s="241"/>
      <c r="T171" s="241"/>
      <c r="U171" s="241"/>
      <c r="V171" s="241"/>
      <c r="W171" s="241"/>
      <c r="X171" s="241"/>
      <c r="Y171" s="244">
        <f>SUM(K171:X171)</f>
        <v>0</v>
      </c>
    </row>
    <row r="172" spans="4:25" ht="17.25" thickBot="1" x14ac:dyDescent="0.35">
      <c r="D172" s="251" t="s">
        <v>374</v>
      </c>
      <c r="E172" s="402" t="s">
        <v>132</v>
      </c>
      <c r="F172" s="403"/>
      <c r="G172" s="404" t="str">
        <f>IF(G169="","",G169+21)</f>
        <v/>
      </c>
      <c r="H172" s="405"/>
      <c r="I172" s="405"/>
      <c r="J172" s="405"/>
      <c r="K172" s="406">
        <f t="shared" ref="K172:Y172" si="41">K169-(K170+K171)</f>
        <v>0</v>
      </c>
      <c r="L172" s="406">
        <f t="shared" si="41"/>
        <v>0</v>
      </c>
      <c r="M172" s="406">
        <f t="shared" si="41"/>
        <v>0</v>
      </c>
      <c r="N172" s="406">
        <f t="shared" si="41"/>
        <v>0</v>
      </c>
      <c r="O172" s="406">
        <f t="shared" si="41"/>
        <v>0</v>
      </c>
      <c r="P172" s="406">
        <f t="shared" si="41"/>
        <v>0</v>
      </c>
      <c r="Q172" s="406">
        <f t="shared" si="41"/>
        <v>0</v>
      </c>
      <c r="R172" s="406">
        <f t="shared" si="41"/>
        <v>0</v>
      </c>
      <c r="S172" s="406">
        <f t="shared" si="41"/>
        <v>0</v>
      </c>
      <c r="T172" s="406">
        <f t="shared" si="41"/>
        <v>0</v>
      </c>
      <c r="U172" s="406">
        <f t="shared" si="41"/>
        <v>0</v>
      </c>
      <c r="V172" s="406">
        <f t="shared" si="41"/>
        <v>0</v>
      </c>
      <c r="W172" s="406">
        <f t="shared" si="41"/>
        <v>0</v>
      </c>
      <c r="X172" s="406">
        <f t="shared" si="41"/>
        <v>0</v>
      </c>
      <c r="Y172" s="244">
        <f t="shared" si="41"/>
        <v>0</v>
      </c>
    </row>
    <row r="173" spans="4:25" ht="17.25" thickBot="1" x14ac:dyDescent="0.35">
      <c r="D173" s="251" t="s">
        <v>375</v>
      </c>
      <c r="E173" s="243" t="s">
        <v>129</v>
      </c>
      <c r="F173" s="502"/>
      <c r="G173" s="503"/>
      <c r="H173" s="504"/>
      <c r="I173" s="505"/>
      <c r="J173" s="508"/>
      <c r="K173" s="241"/>
      <c r="L173" s="241"/>
      <c r="M173" s="241"/>
      <c r="N173" s="241"/>
      <c r="O173" s="241"/>
      <c r="P173" s="241"/>
      <c r="Q173" s="241"/>
      <c r="R173" s="241"/>
      <c r="S173" s="241"/>
      <c r="T173" s="241"/>
      <c r="U173" s="241"/>
      <c r="V173" s="241"/>
      <c r="W173" s="241"/>
      <c r="X173" s="241"/>
      <c r="Y173" s="244">
        <f>SUM(K173:X173)</f>
        <v>0</v>
      </c>
    </row>
    <row r="174" spans="4:25" ht="17.25" thickBot="1" x14ac:dyDescent="0.35">
      <c r="D174" s="251" t="s">
        <v>376</v>
      </c>
      <c r="E174" s="243" t="s">
        <v>130</v>
      </c>
      <c r="F174" s="502"/>
      <c r="G174" s="503"/>
      <c r="H174" s="504"/>
      <c r="I174" s="506"/>
      <c r="J174" s="508"/>
      <c r="K174" s="241"/>
      <c r="L174" s="241"/>
      <c r="M174" s="241"/>
      <c r="N174" s="241"/>
      <c r="O174" s="241"/>
      <c r="P174" s="241"/>
      <c r="Q174" s="241"/>
      <c r="R174" s="241"/>
      <c r="S174" s="241"/>
      <c r="T174" s="241"/>
      <c r="U174" s="241"/>
      <c r="V174" s="241"/>
      <c r="W174" s="241"/>
      <c r="X174" s="241"/>
      <c r="Y174" s="244">
        <f>SUM(K174:X174)</f>
        <v>0</v>
      </c>
    </row>
    <row r="175" spans="4:25" ht="17.25" thickBot="1" x14ac:dyDescent="0.35">
      <c r="D175" s="251" t="s">
        <v>377</v>
      </c>
      <c r="E175" s="243" t="s">
        <v>131</v>
      </c>
      <c r="F175" s="502"/>
      <c r="G175" s="503"/>
      <c r="H175" s="504"/>
      <c r="I175" s="507"/>
      <c r="J175" s="508"/>
      <c r="K175" s="241"/>
      <c r="L175" s="241"/>
      <c r="M175" s="241"/>
      <c r="N175" s="241"/>
      <c r="O175" s="241"/>
      <c r="P175" s="241"/>
      <c r="Q175" s="241"/>
      <c r="R175" s="241"/>
      <c r="S175" s="241"/>
      <c r="T175" s="241"/>
      <c r="U175" s="241"/>
      <c r="V175" s="241"/>
      <c r="W175" s="241"/>
      <c r="X175" s="241"/>
      <c r="Y175" s="244">
        <f>SUM(K175:X175)</f>
        <v>0</v>
      </c>
    </row>
    <row r="176" spans="4:25" ht="17.25" thickBot="1" x14ac:dyDescent="0.35">
      <c r="D176" s="251" t="s">
        <v>378</v>
      </c>
      <c r="E176" s="402" t="s">
        <v>132</v>
      </c>
      <c r="F176" s="403"/>
      <c r="G176" s="404" t="str">
        <f>IF(G173="","",G173+21)</f>
        <v/>
      </c>
      <c r="H176" s="405"/>
      <c r="I176" s="405"/>
      <c r="J176" s="405"/>
      <c r="K176" s="406">
        <f t="shared" ref="K176:Y176" si="42">K173-(K174+K175)</f>
        <v>0</v>
      </c>
      <c r="L176" s="406">
        <f t="shared" si="42"/>
        <v>0</v>
      </c>
      <c r="M176" s="406">
        <f t="shared" si="42"/>
        <v>0</v>
      </c>
      <c r="N176" s="406">
        <f t="shared" si="42"/>
        <v>0</v>
      </c>
      <c r="O176" s="406">
        <f t="shared" si="42"/>
        <v>0</v>
      </c>
      <c r="P176" s="406">
        <f t="shared" si="42"/>
        <v>0</v>
      </c>
      <c r="Q176" s="406">
        <f t="shared" si="42"/>
        <v>0</v>
      </c>
      <c r="R176" s="406">
        <f t="shared" si="42"/>
        <v>0</v>
      </c>
      <c r="S176" s="406">
        <f t="shared" si="42"/>
        <v>0</v>
      </c>
      <c r="T176" s="406">
        <f t="shared" si="42"/>
        <v>0</v>
      </c>
      <c r="U176" s="406">
        <f t="shared" si="42"/>
        <v>0</v>
      </c>
      <c r="V176" s="406">
        <f t="shared" si="42"/>
        <v>0</v>
      </c>
      <c r="W176" s="406">
        <f t="shared" si="42"/>
        <v>0</v>
      </c>
      <c r="X176" s="406">
        <f t="shared" si="42"/>
        <v>0</v>
      </c>
      <c r="Y176" s="244">
        <f t="shared" si="42"/>
        <v>0</v>
      </c>
    </row>
    <row r="177" spans="4:25" ht="17.25" thickBot="1" x14ac:dyDescent="0.35">
      <c r="D177" s="251" t="s">
        <v>379</v>
      </c>
      <c r="E177" s="243" t="s">
        <v>129</v>
      </c>
      <c r="F177" s="502"/>
      <c r="G177" s="503"/>
      <c r="H177" s="504"/>
      <c r="I177" s="505"/>
      <c r="J177" s="508"/>
      <c r="K177" s="241"/>
      <c r="L177" s="241"/>
      <c r="M177" s="241"/>
      <c r="N177" s="241"/>
      <c r="O177" s="241"/>
      <c r="P177" s="241"/>
      <c r="Q177" s="241"/>
      <c r="R177" s="241"/>
      <c r="S177" s="241"/>
      <c r="T177" s="241"/>
      <c r="U177" s="241"/>
      <c r="V177" s="241"/>
      <c r="W177" s="241"/>
      <c r="X177" s="241"/>
      <c r="Y177" s="244">
        <f>SUM(K177:X177)</f>
        <v>0</v>
      </c>
    </row>
    <row r="178" spans="4:25" ht="17.25" thickBot="1" x14ac:dyDescent="0.35">
      <c r="D178" s="251" t="s">
        <v>380</v>
      </c>
      <c r="E178" s="243" t="s">
        <v>130</v>
      </c>
      <c r="F178" s="502"/>
      <c r="G178" s="503"/>
      <c r="H178" s="504"/>
      <c r="I178" s="506"/>
      <c r="J178" s="508"/>
      <c r="K178" s="241"/>
      <c r="L178" s="241"/>
      <c r="M178" s="241"/>
      <c r="N178" s="241"/>
      <c r="O178" s="241"/>
      <c r="P178" s="241"/>
      <c r="Q178" s="241"/>
      <c r="R178" s="241"/>
      <c r="S178" s="241"/>
      <c r="T178" s="241"/>
      <c r="U178" s="241"/>
      <c r="V178" s="241"/>
      <c r="W178" s="241"/>
      <c r="X178" s="241"/>
      <c r="Y178" s="244">
        <f>SUM(K178:X178)</f>
        <v>0</v>
      </c>
    </row>
    <row r="179" spans="4:25" ht="17.25" thickBot="1" x14ac:dyDescent="0.35">
      <c r="D179" s="251" t="s">
        <v>381</v>
      </c>
      <c r="E179" s="243" t="s">
        <v>131</v>
      </c>
      <c r="F179" s="502"/>
      <c r="G179" s="503"/>
      <c r="H179" s="504"/>
      <c r="I179" s="507"/>
      <c r="J179" s="508"/>
      <c r="K179" s="241"/>
      <c r="L179" s="241"/>
      <c r="M179" s="241"/>
      <c r="N179" s="241"/>
      <c r="O179" s="241"/>
      <c r="P179" s="241"/>
      <c r="Q179" s="241"/>
      <c r="R179" s="241"/>
      <c r="S179" s="241"/>
      <c r="T179" s="241"/>
      <c r="U179" s="241"/>
      <c r="V179" s="241"/>
      <c r="W179" s="241"/>
      <c r="X179" s="241"/>
      <c r="Y179" s="244">
        <f>SUM(K179:X179)</f>
        <v>0</v>
      </c>
    </row>
    <row r="180" spans="4:25" ht="17.25" thickBot="1" x14ac:dyDescent="0.35">
      <c r="D180" s="251" t="s">
        <v>382</v>
      </c>
      <c r="E180" s="402" t="s">
        <v>132</v>
      </c>
      <c r="F180" s="403"/>
      <c r="G180" s="404" t="str">
        <f>IF(G177="","",G177+21)</f>
        <v/>
      </c>
      <c r="H180" s="405"/>
      <c r="I180" s="405"/>
      <c r="J180" s="405"/>
      <c r="K180" s="406">
        <f t="shared" ref="K180:Y180" si="43">K177-(K178+K179)</f>
        <v>0</v>
      </c>
      <c r="L180" s="406">
        <f t="shared" si="43"/>
        <v>0</v>
      </c>
      <c r="M180" s="406">
        <f t="shared" si="43"/>
        <v>0</v>
      </c>
      <c r="N180" s="406">
        <f t="shared" si="43"/>
        <v>0</v>
      </c>
      <c r="O180" s="406">
        <f t="shared" si="43"/>
        <v>0</v>
      </c>
      <c r="P180" s="406">
        <f t="shared" si="43"/>
        <v>0</v>
      </c>
      <c r="Q180" s="406">
        <f t="shared" si="43"/>
        <v>0</v>
      </c>
      <c r="R180" s="406">
        <f t="shared" si="43"/>
        <v>0</v>
      </c>
      <c r="S180" s="406">
        <f t="shared" si="43"/>
        <v>0</v>
      </c>
      <c r="T180" s="406">
        <f t="shared" si="43"/>
        <v>0</v>
      </c>
      <c r="U180" s="406">
        <f t="shared" si="43"/>
        <v>0</v>
      </c>
      <c r="V180" s="406">
        <f t="shared" si="43"/>
        <v>0</v>
      </c>
      <c r="W180" s="406">
        <f t="shared" si="43"/>
        <v>0</v>
      </c>
      <c r="X180" s="406">
        <f t="shared" si="43"/>
        <v>0</v>
      </c>
      <c r="Y180" s="244">
        <f t="shared" si="43"/>
        <v>0</v>
      </c>
    </row>
    <row r="181" spans="4:25" ht="17.25" thickBot="1" x14ac:dyDescent="0.35">
      <c r="D181" s="251" t="s">
        <v>383</v>
      </c>
      <c r="E181" s="243" t="s">
        <v>129</v>
      </c>
      <c r="F181" s="502"/>
      <c r="G181" s="503"/>
      <c r="H181" s="504"/>
      <c r="I181" s="505"/>
      <c r="J181" s="508"/>
      <c r="K181" s="241"/>
      <c r="L181" s="241"/>
      <c r="M181" s="241"/>
      <c r="N181" s="241"/>
      <c r="O181" s="241"/>
      <c r="P181" s="241"/>
      <c r="Q181" s="241"/>
      <c r="R181" s="241"/>
      <c r="S181" s="241"/>
      <c r="T181" s="241"/>
      <c r="U181" s="241"/>
      <c r="V181" s="241"/>
      <c r="W181" s="241"/>
      <c r="X181" s="241"/>
      <c r="Y181" s="244">
        <f>SUM(K181:X181)</f>
        <v>0</v>
      </c>
    </row>
    <row r="182" spans="4:25" ht="17.25" thickBot="1" x14ac:dyDescent="0.35">
      <c r="D182" s="251" t="s">
        <v>384</v>
      </c>
      <c r="E182" s="243" t="s">
        <v>130</v>
      </c>
      <c r="F182" s="502"/>
      <c r="G182" s="503"/>
      <c r="H182" s="504"/>
      <c r="I182" s="506"/>
      <c r="J182" s="508"/>
      <c r="K182" s="241"/>
      <c r="L182" s="241"/>
      <c r="M182" s="241"/>
      <c r="N182" s="241"/>
      <c r="O182" s="241"/>
      <c r="P182" s="241"/>
      <c r="Q182" s="241"/>
      <c r="R182" s="241"/>
      <c r="S182" s="241"/>
      <c r="T182" s="241"/>
      <c r="U182" s="241"/>
      <c r="V182" s="241"/>
      <c r="W182" s="241"/>
      <c r="X182" s="241"/>
      <c r="Y182" s="244">
        <f>SUM(K182:X182)</f>
        <v>0</v>
      </c>
    </row>
    <row r="183" spans="4:25" ht="17.25" thickBot="1" x14ac:dyDescent="0.35">
      <c r="D183" s="251" t="s">
        <v>385</v>
      </c>
      <c r="E183" s="243" t="s">
        <v>131</v>
      </c>
      <c r="F183" s="502"/>
      <c r="G183" s="503"/>
      <c r="H183" s="504"/>
      <c r="I183" s="507"/>
      <c r="J183" s="508"/>
      <c r="K183" s="241"/>
      <c r="L183" s="241"/>
      <c r="M183" s="241"/>
      <c r="N183" s="241"/>
      <c r="O183" s="241"/>
      <c r="P183" s="241"/>
      <c r="Q183" s="241"/>
      <c r="R183" s="241"/>
      <c r="S183" s="241"/>
      <c r="T183" s="241"/>
      <c r="U183" s="241"/>
      <c r="V183" s="241"/>
      <c r="W183" s="241"/>
      <c r="X183" s="241"/>
      <c r="Y183" s="244">
        <f>SUM(K183:X183)</f>
        <v>0</v>
      </c>
    </row>
    <row r="184" spans="4:25" ht="17.25" thickBot="1" x14ac:dyDescent="0.35">
      <c r="D184" s="251" t="s">
        <v>386</v>
      </c>
      <c r="E184" s="402" t="s">
        <v>132</v>
      </c>
      <c r="F184" s="403"/>
      <c r="G184" s="404" t="str">
        <f>IF(G181="","",G181+21)</f>
        <v/>
      </c>
      <c r="H184" s="405"/>
      <c r="I184" s="405"/>
      <c r="J184" s="405"/>
      <c r="K184" s="406">
        <f t="shared" ref="K184:Y184" si="44">K181-(K182+K183)</f>
        <v>0</v>
      </c>
      <c r="L184" s="406">
        <f t="shared" si="44"/>
        <v>0</v>
      </c>
      <c r="M184" s="406">
        <f t="shared" si="44"/>
        <v>0</v>
      </c>
      <c r="N184" s="406">
        <f t="shared" si="44"/>
        <v>0</v>
      </c>
      <c r="O184" s="406">
        <f t="shared" si="44"/>
        <v>0</v>
      </c>
      <c r="P184" s="406">
        <f t="shared" si="44"/>
        <v>0</v>
      </c>
      <c r="Q184" s="406">
        <f t="shared" si="44"/>
        <v>0</v>
      </c>
      <c r="R184" s="406">
        <f t="shared" si="44"/>
        <v>0</v>
      </c>
      <c r="S184" s="406">
        <f t="shared" si="44"/>
        <v>0</v>
      </c>
      <c r="T184" s="406">
        <f t="shared" si="44"/>
        <v>0</v>
      </c>
      <c r="U184" s="406">
        <f t="shared" si="44"/>
        <v>0</v>
      </c>
      <c r="V184" s="406">
        <f t="shared" si="44"/>
        <v>0</v>
      </c>
      <c r="W184" s="406">
        <f t="shared" si="44"/>
        <v>0</v>
      </c>
      <c r="X184" s="406">
        <f t="shared" si="44"/>
        <v>0</v>
      </c>
      <c r="Y184" s="244">
        <f t="shared" si="44"/>
        <v>0</v>
      </c>
    </row>
    <row r="185" spans="4:25" ht="17.25" thickBot="1" x14ac:dyDescent="0.35">
      <c r="D185" s="251" t="s">
        <v>387</v>
      </c>
      <c r="E185" s="243" t="s">
        <v>129</v>
      </c>
      <c r="F185" s="502"/>
      <c r="G185" s="503"/>
      <c r="H185" s="504"/>
      <c r="I185" s="505"/>
      <c r="J185" s="508"/>
      <c r="K185" s="241"/>
      <c r="L185" s="241"/>
      <c r="M185" s="241"/>
      <c r="N185" s="241"/>
      <c r="O185" s="241"/>
      <c r="P185" s="241"/>
      <c r="Q185" s="241"/>
      <c r="R185" s="241"/>
      <c r="S185" s="241"/>
      <c r="T185" s="241"/>
      <c r="U185" s="241"/>
      <c r="V185" s="241"/>
      <c r="W185" s="241"/>
      <c r="X185" s="241"/>
      <c r="Y185" s="244">
        <f>SUM(K185:X185)</f>
        <v>0</v>
      </c>
    </row>
    <row r="186" spans="4:25" ht="17.25" thickBot="1" x14ac:dyDescent="0.35">
      <c r="D186" s="251" t="s">
        <v>388</v>
      </c>
      <c r="E186" s="243" t="s">
        <v>130</v>
      </c>
      <c r="F186" s="502"/>
      <c r="G186" s="503"/>
      <c r="H186" s="504"/>
      <c r="I186" s="506"/>
      <c r="J186" s="508"/>
      <c r="K186" s="241"/>
      <c r="L186" s="241"/>
      <c r="M186" s="241"/>
      <c r="N186" s="241"/>
      <c r="O186" s="241"/>
      <c r="P186" s="241"/>
      <c r="Q186" s="241"/>
      <c r="R186" s="241"/>
      <c r="S186" s="241"/>
      <c r="T186" s="241"/>
      <c r="U186" s="241"/>
      <c r="V186" s="241"/>
      <c r="W186" s="241"/>
      <c r="X186" s="241"/>
      <c r="Y186" s="244">
        <f>SUM(K186:X186)</f>
        <v>0</v>
      </c>
    </row>
    <row r="187" spans="4:25" ht="17.25" thickBot="1" x14ac:dyDescent="0.35">
      <c r="D187" s="251" t="s">
        <v>389</v>
      </c>
      <c r="E187" s="243" t="s">
        <v>131</v>
      </c>
      <c r="F187" s="502"/>
      <c r="G187" s="503"/>
      <c r="H187" s="504"/>
      <c r="I187" s="507"/>
      <c r="J187" s="508"/>
      <c r="K187" s="241"/>
      <c r="L187" s="241"/>
      <c r="M187" s="241"/>
      <c r="N187" s="241"/>
      <c r="O187" s="241"/>
      <c r="P187" s="241"/>
      <c r="Q187" s="241"/>
      <c r="R187" s="241"/>
      <c r="S187" s="241"/>
      <c r="T187" s="241"/>
      <c r="U187" s="241"/>
      <c r="V187" s="241"/>
      <c r="W187" s="241"/>
      <c r="X187" s="241"/>
      <c r="Y187" s="244">
        <f>SUM(K187:X187)</f>
        <v>0</v>
      </c>
    </row>
    <row r="188" spans="4:25" ht="17.25" thickBot="1" x14ac:dyDescent="0.35">
      <c r="D188" s="251" t="s">
        <v>390</v>
      </c>
      <c r="E188" s="402" t="s">
        <v>132</v>
      </c>
      <c r="F188" s="403"/>
      <c r="G188" s="404" t="str">
        <f>IF(G185="","",G185+21)</f>
        <v/>
      </c>
      <c r="H188" s="405"/>
      <c r="I188" s="405"/>
      <c r="J188" s="405"/>
      <c r="K188" s="406">
        <f t="shared" ref="K188:Y188" si="45">K185-(K186+K187)</f>
        <v>0</v>
      </c>
      <c r="L188" s="406">
        <f t="shared" si="45"/>
        <v>0</v>
      </c>
      <c r="M188" s="406">
        <f t="shared" si="45"/>
        <v>0</v>
      </c>
      <c r="N188" s="406">
        <f t="shared" si="45"/>
        <v>0</v>
      </c>
      <c r="O188" s="406">
        <f t="shared" si="45"/>
        <v>0</v>
      </c>
      <c r="P188" s="406">
        <f t="shared" si="45"/>
        <v>0</v>
      </c>
      <c r="Q188" s="406">
        <f t="shared" si="45"/>
        <v>0</v>
      </c>
      <c r="R188" s="406">
        <f t="shared" si="45"/>
        <v>0</v>
      </c>
      <c r="S188" s="406">
        <f t="shared" si="45"/>
        <v>0</v>
      </c>
      <c r="T188" s="406">
        <f t="shared" si="45"/>
        <v>0</v>
      </c>
      <c r="U188" s="406">
        <f t="shared" si="45"/>
        <v>0</v>
      </c>
      <c r="V188" s="406">
        <f t="shared" si="45"/>
        <v>0</v>
      </c>
      <c r="W188" s="406">
        <f t="shared" si="45"/>
        <v>0</v>
      </c>
      <c r="X188" s="406">
        <f t="shared" si="45"/>
        <v>0</v>
      </c>
      <c r="Y188" s="244">
        <f t="shared" si="45"/>
        <v>0</v>
      </c>
    </row>
    <row r="189" spans="4:25" ht="17.25" thickBot="1" x14ac:dyDescent="0.35">
      <c r="D189" s="251" t="s">
        <v>391</v>
      </c>
      <c r="E189" s="243" t="s">
        <v>129</v>
      </c>
      <c r="F189" s="502"/>
      <c r="G189" s="503"/>
      <c r="H189" s="504"/>
      <c r="I189" s="505"/>
      <c r="J189" s="508"/>
      <c r="K189" s="241"/>
      <c r="L189" s="241"/>
      <c r="M189" s="241"/>
      <c r="N189" s="241"/>
      <c r="O189" s="241"/>
      <c r="P189" s="241"/>
      <c r="Q189" s="241"/>
      <c r="R189" s="241"/>
      <c r="S189" s="241"/>
      <c r="T189" s="241"/>
      <c r="U189" s="241"/>
      <c r="V189" s="241"/>
      <c r="W189" s="241"/>
      <c r="X189" s="241"/>
      <c r="Y189" s="244">
        <f>SUM(K189:X189)</f>
        <v>0</v>
      </c>
    </row>
    <row r="190" spans="4:25" ht="17.25" thickBot="1" x14ac:dyDescent="0.35">
      <c r="D190" s="251" t="s">
        <v>392</v>
      </c>
      <c r="E190" s="243" t="s">
        <v>130</v>
      </c>
      <c r="F190" s="502"/>
      <c r="G190" s="503"/>
      <c r="H190" s="504"/>
      <c r="I190" s="506"/>
      <c r="J190" s="508"/>
      <c r="K190" s="241"/>
      <c r="L190" s="241"/>
      <c r="M190" s="241"/>
      <c r="N190" s="241"/>
      <c r="O190" s="241"/>
      <c r="P190" s="241"/>
      <c r="Q190" s="241"/>
      <c r="R190" s="241"/>
      <c r="S190" s="241"/>
      <c r="T190" s="241"/>
      <c r="U190" s="241"/>
      <c r="V190" s="241"/>
      <c r="W190" s="241"/>
      <c r="X190" s="241"/>
      <c r="Y190" s="244">
        <f>SUM(K190:X190)</f>
        <v>0</v>
      </c>
    </row>
    <row r="191" spans="4:25" ht="17.25" thickBot="1" x14ac:dyDescent="0.35">
      <c r="D191" s="251" t="s">
        <v>393</v>
      </c>
      <c r="E191" s="243" t="s">
        <v>131</v>
      </c>
      <c r="F191" s="502"/>
      <c r="G191" s="503"/>
      <c r="H191" s="504"/>
      <c r="I191" s="507"/>
      <c r="J191" s="508"/>
      <c r="K191" s="241"/>
      <c r="L191" s="241"/>
      <c r="M191" s="241"/>
      <c r="N191" s="241"/>
      <c r="O191" s="241"/>
      <c r="P191" s="241"/>
      <c r="Q191" s="241"/>
      <c r="R191" s="241"/>
      <c r="S191" s="241"/>
      <c r="T191" s="241"/>
      <c r="U191" s="241"/>
      <c r="V191" s="241"/>
      <c r="W191" s="241"/>
      <c r="X191" s="241"/>
      <c r="Y191" s="244">
        <f>SUM(K191:X191)</f>
        <v>0</v>
      </c>
    </row>
    <row r="192" spans="4:25" ht="17.25" thickBot="1" x14ac:dyDescent="0.35">
      <c r="D192" s="251" t="s">
        <v>394</v>
      </c>
      <c r="E192" s="402" t="s">
        <v>132</v>
      </c>
      <c r="F192" s="403"/>
      <c r="G192" s="404" t="str">
        <f>IF(G189="","",G189+21)</f>
        <v/>
      </c>
      <c r="H192" s="405"/>
      <c r="I192" s="405"/>
      <c r="J192" s="405"/>
      <c r="K192" s="406">
        <f t="shared" ref="K192:Y192" si="46">K189-(K190+K191)</f>
        <v>0</v>
      </c>
      <c r="L192" s="406">
        <f t="shared" si="46"/>
        <v>0</v>
      </c>
      <c r="M192" s="406">
        <f t="shared" si="46"/>
        <v>0</v>
      </c>
      <c r="N192" s="406">
        <f t="shared" si="46"/>
        <v>0</v>
      </c>
      <c r="O192" s="406">
        <f t="shared" si="46"/>
        <v>0</v>
      </c>
      <c r="P192" s="406">
        <f t="shared" si="46"/>
        <v>0</v>
      </c>
      <c r="Q192" s="406">
        <f t="shared" si="46"/>
        <v>0</v>
      </c>
      <c r="R192" s="406">
        <f t="shared" si="46"/>
        <v>0</v>
      </c>
      <c r="S192" s="406">
        <f t="shared" si="46"/>
        <v>0</v>
      </c>
      <c r="T192" s="406">
        <f t="shared" si="46"/>
        <v>0</v>
      </c>
      <c r="U192" s="406">
        <f t="shared" si="46"/>
        <v>0</v>
      </c>
      <c r="V192" s="406">
        <f t="shared" si="46"/>
        <v>0</v>
      </c>
      <c r="W192" s="406">
        <f t="shared" si="46"/>
        <v>0</v>
      </c>
      <c r="X192" s="406">
        <f t="shared" si="46"/>
        <v>0</v>
      </c>
      <c r="Y192" s="244">
        <f t="shared" si="46"/>
        <v>0</v>
      </c>
    </row>
    <row r="193" spans="4:25" ht="17.25" thickBot="1" x14ac:dyDescent="0.35">
      <c r="D193" s="251" t="s">
        <v>395</v>
      </c>
      <c r="E193" s="243" t="s">
        <v>129</v>
      </c>
      <c r="F193" s="502"/>
      <c r="G193" s="503"/>
      <c r="H193" s="504"/>
      <c r="I193" s="505"/>
      <c r="J193" s="508"/>
      <c r="K193" s="241"/>
      <c r="L193" s="241"/>
      <c r="M193" s="241"/>
      <c r="N193" s="241"/>
      <c r="O193" s="241"/>
      <c r="P193" s="241"/>
      <c r="Q193" s="241"/>
      <c r="R193" s="241"/>
      <c r="S193" s="241"/>
      <c r="T193" s="241"/>
      <c r="U193" s="241"/>
      <c r="V193" s="241"/>
      <c r="W193" s="241"/>
      <c r="X193" s="241"/>
      <c r="Y193" s="244">
        <f>SUM(K193:X193)</f>
        <v>0</v>
      </c>
    </row>
    <row r="194" spans="4:25" ht="17.25" thickBot="1" x14ac:dyDescent="0.35">
      <c r="D194" s="251" t="s">
        <v>396</v>
      </c>
      <c r="E194" s="243" t="s">
        <v>130</v>
      </c>
      <c r="F194" s="502"/>
      <c r="G194" s="503"/>
      <c r="H194" s="504"/>
      <c r="I194" s="506"/>
      <c r="J194" s="508"/>
      <c r="K194" s="241"/>
      <c r="L194" s="241"/>
      <c r="M194" s="241"/>
      <c r="N194" s="241"/>
      <c r="O194" s="241"/>
      <c r="P194" s="241"/>
      <c r="Q194" s="241"/>
      <c r="R194" s="241"/>
      <c r="S194" s="241"/>
      <c r="T194" s="241"/>
      <c r="U194" s="241"/>
      <c r="V194" s="241"/>
      <c r="W194" s="241"/>
      <c r="X194" s="241"/>
      <c r="Y194" s="244">
        <f>SUM(K194:X194)</f>
        <v>0</v>
      </c>
    </row>
    <row r="195" spans="4:25" ht="17.25" thickBot="1" x14ac:dyDescent="0.35">
      <c r="D195" s="251" t="s">
        <v>397</v>
      </c>
      <c r="E195" s="243" t="s">
        <v>131</v>
      </c>
      <c r="F195" s="502"/>
      <c r="G195" s="503"/>
      <c r="H195" s="504"/>
      <c r="I195" s="507"/>
      <c r="J195" s="508"/>
      <c r="K195" s="241"/>
      <c r="L195" s="241"/>
      <c r="M195" s="241"/>
      <c r="N195" s="241"/>
      <c r="O195" s="241"/>
      <c r="P195" s="241"/>
      <c r="Q195" s="241"/>
      <c r="R195" s="241"/>
      <c r="S195" s="241"/>
      <c r="T195" s="241"/>
      <c r="U195" s="241"/>
      <c r="V195" s="241"/>
      <c r="W195" s="241"/>
      <c r="X195" s="241"/>
      <c r="Y195" s="244">
        <f>SUM(K195:X195)</f>
        <v>0</v>
      </c>
    </row>
    <row r="196" spans="4:25" ht="17.25" thickBot="1" x14ac:dyDescent="0.35">
      <c r="D196" s="251" t="s">
        <v>398</v>
      </c>
      <c r="E196" s="402" t="s">
        <v>132</v>
      </c>
      <c r="F196" s="403"/>
      <c r="G196" s="404" t="str">
        <f>IF(G193="","",G193+21)</f>
        <v/>
      </c>
      <c r="H196" s="405"/>
      <c r="I196" s="405"/>
      <c r="J196" s="405"/>
      <c r="K196" s="406">
        <f t="shared" ref="K196:Y196" si="47">K193-(K194+K195)</f>
        <v>0</v>
      </c>
      <c r="L196" s="406">
        <f t="shared" si="47"/>
        <v>0</v>
      </c>
      <c r="M196" s="406">
        <f t="shared" si="47"/>
        <v>0</v>
      </c>
      <c r="N196" s="406">
        <f t="shared" si="47"/>
        <v>0</v>
      </c>
      <c r="O196" s="406">
        <f t="shared" si="47"/>
        <v>0</v>
      </c>
      <c r="P196" s="406">
        <f t="shared" si="47"/>
        <v>0</v>
      </c>
      <c r="Q196" s="406">
        <f t="shared" si="47"/>
        <v>0</v>
      </c>
      <c r="R196" s="406">
        <f t="shared" si="47"/>
        <v>0</v>
      </c>
      <c r="S196" s="406">
        <f t="shared" si="47"/>
        <v>0</v>
      </c>
      <c r="T196" s="406">
        <f t="shared" si="47"/>
        <v>0</v>
      </c>
      <c r="U196" s="406">
        <f t="shared" si="47"/>
        <v>0</v>
      </c>
      <c r="V196" s="406">
        <f t="shared" si="47"/>
        <v>0</v>
      </c>
      <c r="W196" s="406">
        <f t="shared" si="47"/>
        <v>0</v>
      </c>
      <c r="X196" s="406">
        <f t="shared" si="47"/>
        <v>0</v>
      </c>
      <c r="Y196" s="244">
        <f t="shared" si="47"/>
        <v>0</v>
      </c>
    </row>
    <row r="197" spans="4:25" ht="17.25" thickBot="1" x14ac:dyDescent="0.35">
      <c r="D197" s="251" t="s">
        <v>399</v>
      </c>
      <c r="E197" s="243" t="s">
        <v>129</v>
      </c>
      <c r="F197" s="502"/>
      <c r="G197" s="503"/>
      <c r="H197" s="504"/>
      <c r="I197" s="505"/>
      <c r="J197" s="508"/>
      <c r="K197" s="241"/>
      <c r="L197" s="241"/>
      <c r="M197" s="241"/>
      <c r="N197" s="241"/>
      <c r="O197" s="241"/>
      <c r="P197" s="241"/>
      <c r="Q197" s="241"/>
      <c r="R197" s="241"/>
      <c r="S197" s="241"/>
      <c r="T197" s="241"/>
      <c r="U197" s="241"/>
      <c r="V197" s="241"/>
      <c r="W197" s="241"/>
      <c r="X197" s="241"/>
      <c r="Y197" s="244">
        <f>SUM(K197:X197)</f>
        <v>0</v>
      </c>
    </row>
    <row r="198" spans="4:25" ht="17.25" thickBot="1" x14ac:dyDescent="0.35">
      <c r="D198" s="251" t="s">
        <v>400</v>
      </c>
      <c r="E198" s="243" t="s">
        <v>130</v>
      </c>
      <c r="F198" s="502"/>
      <c r="G198" s="503"/>
      <c r="H198" s="504"/>
      <c r="I198" s="506"/>
      <c r="J198" s="508"/>
      <c r="K198" s="241"/>
      <c r="L198" s="241"/>
      <c r="M198" s="241"/>
      <c r="N198" s="241"/>
      <c r="O198" s="241"/>
      <c r="P198" s="241"/>
      <c r="Q198" s="241"/>
      <c r="R198" s="241"/>
      <c r="S198" s="241"/>
      <c r="T198" s="241"/>
      <c r="U198" s="241"/>
      <c r="V198" s="241"/>
      <c r="W198" s="241"/>
      <c r="X198" s="241"/>
      <c r="Y198" s="244">
        <f>SUM(K198:X198)</f>
        <v>0</v>
      </c>
    </row>
    <row r="199" spans="4:25" ht="17.25" thickBot="1" x14ac:dyDescent="0.35">
      <c r="D199" s="251" t="s">
        <v>401</v>
      </c>
      <c r="E199" s="243" t="s">
        <v>131</v>
      </c>
      <c r="F199" s="502"/>
      <c r="G199" s="503"/>
      <c r="H199" s="504"/>
      <c r="I199" s="507"/>
      <c r="J199" s="508"/>
      <c r="K199" s="241"/>
      <c r="L199" s="241"/>
      <c r="M199" s="241"/>
      <c r="N199" s="241"/>
      <c r="O199" s="241"/>
      <c r="P199" s="241"/>
      <c r="Q199" s="241"/>
      <c r="R199" s="241"/>
      <c r="S199" s="241"/>
      <c r="T199" s="241"/>
      <c r="U199" s="241"/>
      <c r="V199" s="241"/>
      <c r="W199" s="241"/>
      <c r="X199" s="241"/>
      <c r="Y199" s="244">
        <f>SUM(K199:X199)</f>
        <v>0</v>
      </c>
    </row>
    <row r="200" spans="4:25" ht="17.25" thickBot="1" x14ac:dyDescent="0.35">
      <c r="D200" s="251" t="s">
        <v>402</v>
      </c>
      <c r="E200" s="402" t="s">
        <v>132</v>
      </c>
      <c r="F200" s="403"/>
      <c r="G200" s="404" t="str">
        <f>IF(G197="","",G197+21)</f>
        <v/>
      </c>
      <c r="H200" s="405"/>
      <c r="I200" s="405"/>
      <c r="J200" s="405"/>
      <c r="K200" s="406">
        <f t="shared" ref="K200:Y200" si="48">K197-(K198+K199)</f>
        <v>0</v>
      </c>
      <c r="L200" s="406">
        <f t="shared" si="48"/>
        <v>0</v>
      </c>
      <c r="M200" s="406">
        <f t="shared" si="48"/>
        <v>0</v>
      </c>
      <c r="N200" s="406">
        <f t="shared" si="48"/>
        <v>0</v>
      </c>
      <c r="O200" s="406">
        <f t="shared" si="48"/>
        <v>0</v>
      </c>
      <c r="P200" s="406">
        <f t="shared" si="48"/>
        <v>0</v>
      </c>
      <c r="Q200" s="406">
        <f t="shared" si="48"/>
        <v>0</v>
      </c>
      <c r="R200" s="406">
        <f t="shared" si="48"/>
        <v>0</v>
      </c>
      <c r="S200" s="406">
        <f t="shared" si="48"/>
        <v>0</v>
      </c>
      <c r="T200" s="406">
        <f t="shared" si="48"/>
        <v>0</v>
      </c>
      <c r="U200" s="406">
        <f t="shared" si="48"/>
        <v>0</v>
      </c>
      <c r="V200" s="406">
        <f t="shared" si="48"/>
        <v>0</v>
      </c>
      <c r="W200" s="406">
        <f t="shared" si="48"/>
        <v>0</v>
      </c>
      <c r="X200" s="406">
        <f t="shared" si="48"/>
        <v>0</v>
      </c>
      <c r="Y200" s="244">
        <f t="shared" si="48"/>
        <v>0</v>
      </c>
    </row>
    <row r="201" spans="4:25" ht="17.25" thickBot="1" x14ac:dyDescent="0.35">
      <c r="D201" s="251" t="s">
        <v>403</v>
      </c>
      <c r="E201" s="243" t="s">
        <v>129</v>
      </c>
      <c r="F201" s="502"/>
      <c r="G201" s="503"/>
      <c r="H201" s="504"/>
      <c r="I201" s="505"/>
      <c r="J201" s="508"/>
      <c r="K201" s="241"/>
      <c r="L201" s="241"/>
      <c r="M201" s="241"/>
      <c r="N201" s="241"/>
      <c r="O201" s="241"/>
      <c r="P201" s="241"/>
      <c r="Q201" s="241"/>
      <c r="R201" s="241"/>
      <c r="S201" s="241"/>
      <c r="T201" s="241"/>
      <c r="U201" s="241"/>
      <c r="V201" s="241"/>
      <c r="W201" s="241"/>
      <c r="X201" s="241"/>
      <c r="Y201" s="244">
        <f>SUM(K201:X201)</f>
        <v>0</v>
      </c>
    </row>
    <row r="202" spans="4:25" ht="17.25" thickBot="1" x14ac:dyDescent="0.35">
      <c r="D202" s="251" t="s">
        <v>404</v>
      </c>
      <c r="E202" s="243" t="s">
        <v>130</v>
      </c>
      <c r="F202" s="502"/>
      <c r="G202" s="503"/>
      <c r="H202" s="504"/>
      <c r="I202" s="506"/>
      <c r="J202" s="508"/>
      <c r="K202" s="241"/>
      <c r="L202" s="241"/>
      <c r="M202" s="241"/>
      <c r="N202" s="241"/>
      <c r="O202" s="241"/>
      <c r="P202" s="241"/>
      <c r="Q202" s="241"/>
      <c r="R202" s="241"/>
      <c r="S202" s="241"/>
      <c r="T202" s="241"/>
      <c r="U202" s="241"/>
      <c r="V202" s="241"/>
      <c r="W202" s="241"/>
      <c r="X202" s="241"/>
      <c r="Y202" s="244">
        <f>SUM(K202:X202)</f>
        <v>0</v>
      </c>
    </row>
    <row r="203" spans="4:25" ht="17.25" thickBot="1" x14ac:dyDescent="0.35">
      <c r="D203" s="251" t="s">
        <v>405</v>
      </c>
      <c r="E203" s="243" t="s">
        <v>131</v>
      </c>
      <c r="F203" s="502"/>
      <c r="G203" s="503"/>
      <c r="H203" s="504"/>
      <c r="I203" s="507"/>
      <c r="J203" s="508"/>
      <c r="K203" s="241"/>
      <c r="L203" s="241"/>
      <c r="M203" s="241"/>
      <c r="N203" s="241"/>
      <c r="O203" s="241"/>
      <c r="P203" s="241"/>
      <c r="Q203" s="241"/>
      <c r="R203" s="241"/>
      <c r="S203" s="241"/>
      <c r="T203" s="241"/>
      <c r="U203" s="241"/>
      <c r="V203" s="241"/>
      <c r="W203" s="241"/>
      <c r="X203" s="241"/>
      <c r="Y203" s="244">
        <f>SUM(K203:X203)</f>
        <v>0</v>
      </c>
    </row>
    <row r="204" spans="4:25" ht="17.25" thickBot="1" x14ac:dyDescent="0.35">
      <c r="D204" s="251" t="s">
        <v>406</v>
      </c>
      <c r="E204" s="402" t="s">
        <v>132</v>
      </c>
      <c r="F204" s="403"/>
      <c r="G204" s="404" t="str">
        <f>IF(G201="","",G201+21)</f>
        <v/>
      </c>
      <c r="H204" s="405"/>
      <c r="I204" s="405"/>
      <c r="J204" s="405"/>
      <c r="K204" s="406">
        <f t="shared" ref="K204:Y204" si="49">K201-(K202+K203)</f>
        <v>0</v>
      </c>
      <c r="L204" s="406">
        <f t="shared" si="49"/>
        <v>0</v>
      </c>
      <c r="M204" s="406">
        <f t="shared" si="49"/>
        <v>0</v>
      </c>
      <c r="N204" s="406">
        <f t="shared" si="49"/>
        <v>0</v>
      </c>
      <c r="O204" s="406">
        <f t="shared" si="49"/>
        <v>0</v>
      </c>
      <c r="P204" s="406">
        <f t="shared" si="49"/>
        <v>0</v>
      </c>
      <c r="Q204" s="406">
        <f t="shared" si="49"/>
        <v>0</v>
      </c>
      <c r="R204" s="406">
        <f t="shared" si="49"/>
        <v>0</v>
      </c>
      <c r="S204" s="406">
        <f t="shared" si="49"/>
        <v>0</v>
      </c>
      <c r="T204" s="406">
        <f t="shared" si="49"/>
        <v>0</v>
      </c>
      <c r="U204" s="406">
        <f t="shared" si="49"/>
        <v>0</v>
      </c>
      <c r="V204" s="406">
        <f t="shared" si="49"/>
        <v>0</v>
      </c>
      <c r="W204" s="406">
        <f t="shared" si="49"/>
        <v>0</v>
      </c>
      <c r="X204" s="406">
        <f t="shared" si="49"/>
        <v>0</v>
      </c>
      <c r="Y204" s="244">
        <f t="shared" si="49"/>
        <v>0</v>
      </c>
    </row>
    <row r="205" spans="4:25" ht="17.25" thickBot="1" x14ac:dyDescent="0.35">
      <c r="D205" s="251" t="s">
        <v>407</v>
      </c>
      <c r="E205" s="243" t="s">
        <v>129</v>
      </c>
      <c r="F205" s="502"/>
      <c r="G205" s="503"/>
      <c r="H205" s="504"/>
      <c r="I205" s="505"/>
      <c r="J205" s="508"/>
      <c r="K205" s="241"/>
      <c r="L205" s="241"/>
      <c r="M205" s="241"/>
      <c r="N205" s="241"/>
      <c r="O205" s="241"/>
      <c r="P205" s="241"/>
      <c r="Q205" s="241"/>
      <c r="R205" s="241"/>
      <c r="S205" s="241"/>
      <c r="T205" s="241"/>
      <c r="U205" s="241"/>
      <c r="V205" s="241"/>
      <c r="W205" s="241"/>
      <c r="X205" s="241"/>
      <c r="Y205" s="244">
        <f>SUM(K205:X205)</f>
        <v>0</v>
      </c>
    </row>
    <row r="206" spans="4:25" ht="17.25" thickBot="1" x14ac:dyDescent="0.35">
      <c r="D206" s="251" t="s">
        <v>408</v>
      </c>
      <c r="E206" s="243" t="s">
        <v>130</v>
      </c>
      <c r="F206" s="502"/>
      <c r="G206" s="503"/>
      <c r="H206" s="504"/>
      <c r="I206" s="506"/>
      <c r="J206" s="508"/>
      <c r="K206" s="241"/>
      <c r="L206" s="241"/>
      <c r="M206" s="241"/>
      <c r="N206" s="241"/>
      <c r="O206" s="241"/>
      <c r="P206" s="241"/>
      <c r="Q206" s="241"/>
      <c r="R206" s="241"/>
      <c r="S206" s="241"/>
      <c r="T206" s="241"/>
      <c r="U206" s="241"/>
      <c r="V206" s="241"/>
      <c r="W206" s="241"/>
      <c r="X206" s="241"/>
      <c r="Y206" s="244">
        <f>SUM(K206:X206)</f>
        <v>0</v>
      </c>
    </row>
    <row r="207" spans="4:25" ht="17.25" thickBot="1" x14ac:dyDescent="0.35">
      <c r="D207" s="251" t="s">
        <v>409</v>
      </c>
      <c r="E207" s="243" t="s">
        <v>131</v>
      </c>
      <c r="F207" s="502"/>
      <c r="G207" s="503"/>
      <c r="H207" s="504"/>
      <c r="I207" s="507"/>
      <c r="J207" s="508"/>
      <c r="K207" s="241"/>
      <c r="L207" s="241"/>
      <c r="M207" s="241"/>
      <c r="N207" s="241"/>
      <c r="O207" s="241"/>
      <c r="P207" s="241"/>
      <c r="Q207" s="241"/>
      <c r="R207" s="241"/>
      <c r="S207" s="241"/>
      <c r="T207" s="241"/>
      <c r="U207" s="241"/>
      <c r="V207" s="241"/>
      <c r="W207" s="241"/>
      <c r="X207" s="241"/>
      <c r="Y207" s="244">
        <f>SUM(K207:X207)</f>
        <v>0</v>
      </c>
    </row>
    <row r="208" spans="4:25" ht="17.25" thickBot="1" x14ac:dyDescent="0.35">
      <c r="D208" s="251" t="s">
        <v>410</v>
      </c>
      <c r="E208" s="402" t="s">
        <v>132</v>
      </c>
      <c r="F208" s="403"/>
      <c r="G208" s="404" t="str">
        <f>IF(G205="","",G205+21)</f>
        <v/>
      </c>
      <c r="H208" s="405"/>
      <c r="I208" s="405"/>
      <c r="J208" s="405"/>
      <c r="K208" s="406">
        <f t="shared" ref="K208:Y208" si="50">K205-(K206+K207)</f>
        <v>0</v>
      </c>
      <c r="L208" s="406">
        <f t="shared" si="50"/>
        <v>0</v>
      </c>
      <c r="M208" s="406">
        <f t="shared" si="50"/>
        <v>0</v>
      </c>
      <c r="N208" s="406">
        <f t="shared" si="50"/>
        <v>0</v>
      </c>
      <c r="O208" s="406">
        <f t="shared" si="50"/>
        <v>0</v>
      </c>
      <c r="P208" s="406">
        <f t="shared" si="50"/>
        <v>0</v>
      </c>
      <c r="Q208" s="406">
        <f t="shared" si="50"/>
        <v>0</v>
      </c>
      <c r="R208" s="406">
        <f t="shared" si="50"/>
        <v>0</v>
      </c>
      <c r="S208" s="406">
        <f t="shared" si="50"/>
        <v>0</v>
      </c>
      <c r="T208" s="406">
        <f t="shared" si="50"/>
        <v>0</v>
      </c>
      <c r="U208" s="406">
        <f t="shared" si="50"/>
        <v>0</v>
      </c>
      <c r="V208" s="406">
        <f t="shared" si="50"/>
        <v>0</v>
      </c>
      <c r="W208" s="406">
        <f t="shared" si="50"/>
        <v>0</v>
      </c>
      <c r="X208" s="406">
        <f t="shared" si="50"/>
        <v>0</v>
      </c>
      <c r="Y208" s="244">
        <f t="shared" si="50"/>
        <v>0</v>
      </c>
    </row>
    <row r="209" spans="4:25" ht="17.25" thickBot="1" x14ac:dyDescent="0.35">
      <c r="D209" s="251" t="s">
        <v>411</v>
      </c>
      <c r="E209" s="243" t="s">
        <v>129</v>
      </c>
      <c r="F209" s="502"/>
      <c r="G209" s="503"/>
      <c r="H209" s="504"/>
      <c r="I209" s="505"/>
      <c r="J209" s="508"/>
      <c r="K209" s="241"/>
      <c r="L209" s="241"/>
      <c r="M209" s="241"/>
      <c r="N209" s="241"/>
      <c r="O209" s="241"/>
      <c r="P209" s="241"/>
      <c r="Q209" s="241"/>
      <c r="R209" s="241"/>
      <c r="S209" s="241"/>
      <c r="T209" s="241"/>
      <c r="U209" s="241"/>
      <c r="V209" s="241"/>
      <c r="W209" s="241"/>
      <c r="X209" s="241"/>
      <c r="Y209" s="244">
        <f>SUM(K209:X209)</f>
        <v>0</v>
      </c>
    </row>
    <row r="210" spans="4:25" ht="17.25" thickBot="1" x14ac:dyDescent="0.35">
      <c r="D210" s="251" t="s">
        <v>412</v>
      </c>
      <c r="E210" s="243" t="s">
        <v>130</v>
      </c>
      <c r="F210" s="502"/>
      <c r="G210" s="503"/>
      <c r="H210" s="504"/>
      <c r="I210" s="506"/>
      <c r="J210" s="508"/>
      <c r="K210" s="241"/>
      <c r="L210" s="241"/>
      <c r="M210" s="241"/>
      <c r="N210" s="241"/>
      <c r="O210" s="241"/>
      <c r="P210" s="241"/>
      <c r="Q210" s="241"/>
      <c r="R210" s="241"/>
      <c r="S210" s="241"/>
      <c r="T210" s="241"/>
      <c r="U210" s="241"/>
      <c r="V210" s="241"/>
      <c r="W210" s="241"/>
      <c r="X210" s="241"/>
      <c r="Y210" s="244">
        <f>SUM(K210:X210)</f>
        <v>0</v>
      </c>
    </row>
    <row r="211" spans="4:25" ht="17.25" thickBot="1" x14ac:dyDescent="0.35">
      <c r="D211" s="251" t="s">
        <v>413</v>
      </c>
      <c r="E211" s="243" t="s">
        <v>131</v>
      </c>
      <c r="F211" s="502"/>
      <c r="G211" s="503"/>
      <c r="H211" s="504"/>
      <c r="I211" s="507"/>
      <c r="J211" s="508"/>
      <c r="K211" s="241"/>
      <c r="L211" s="241"/>
      <c r="M211" s="241"/>
      <c r="N211" s="241"/>
      <c r="O211" s="241"/>
      <c r="P211" s="241"/>
      <c r="Q211" s="241"/>
      <c r="R211" s="241"/>
      <c r="S211" s="241"/>
      <c r="T211" s="241"/>
      <c r="U211" s="241"/>
      <c r="V211" s="241"/>
      <c r="W211" s="241"/>
      <c r="X211" s="241"/>
      <c r="Y211" s="244">
        <f>SUM(K211:X211)</f>
        <v>0</v>
      </c>
    </row>
    <row r="212" spans="4:25" ht="17.25" thickBot="1" x14ac:dyDescent="0.35">
      <c r="D212" s="251" t="s">
        <v>418</v>
      </c>
      <c r="E212" s="402" t="s">
        <v>132</v>
      </c>
      <c r="F212" s="403"/>
      <c r="G212" s="404" t="str">
        <f>IF(G209="","",G209+21)</f>
        <v/>
      </c>
      <c r="H212" s="405"/>
      <c r="I212" s="405"/>
      <c r="J212" s="405"/>
      <c r="K212" s="406">
        <f t="shared" ref="K212:Y212" si="51">K209-(K210+K211)</f>
        <v>0</v>
      </c>
      <c r="L212" s="406">
        <f t="shared" si="51"/>
        <v>0</v>
      </c>
      <c r="M212" s="406">
        <f t="shared" si="51"/>
        <v>0</v>
      </c>
      <c r="N212" s="406">
        <f t="shared" si="51"/>
        <v>0</v>
      </c>
      <c r="O212" s="406">
        <f t="shared" si="51"/>
        <v>0</v>
      </c>
      <c r="P212" s="406">
        <f t="shared" si="51"/>
        <v>0</v>
      </c>
      <c r="Q212" s="406">
        <f t="shared" si="51"/>
        <v>0</v>
      </c>
      <c r="R212" s="406">
        <f t="shared" si="51"/>
        <v>0</v>
      </c>
      <c r="S212" s="406">
        <f t="shared" si="51"/>
        <v>0</v>
      </c>
      <c r="T212" s="406">
        <f t="shared" si="51"/>
        <v>0</v>
      </c>
      <c r="U212" s="406">
        <f t="shared" si="51"/>
        <v>0</v>
      </c>
      <c r="V212" s="406">
        <f t="shared" si="51"/>
        <v>0</v>
      </c>
      <c r="W212" s="406">
        <f t="shared" si="51"/>
        <v>0</v>
      </c>
      <c r="X212" s="406">
        <f t="shared" si="51"/>
        <v>0</v>
      </c>
      <c r="Y212" s="244">
        <f t="shared" si="51"/>
        <v>0</v>
      </c>
    </row>
    <row r="213" spans="4:25" ht="17.25" thickBot="1" x14ac:dyDescent="0.35">
      <c r="D213" s="251" t="s">
        <v>415</v>
      </c>
      <c r="E213" s="243" t="s">
        <v>129</v>
      </c>
      <c r="F213" s="502"/>
      <c r="G213" s="503"/>
      <c r="H213" s="504"/>
      <c r="I213" s="505"/>
      <c r="J213" s="508"/>
      <c r="K213" s="241"/>
      <c r="L213" s="241"/>
      <c r="M213" s="241"/>
      <c r="N213" s="241"/>
      <c r="O213" s="241"/>
      <c r="P213" s="241"/>
      <c r="Q213" s="241"/>
      <c r="R213" s="241"/>
      <c r="S213" s="241"/>
      <c r="T213" s="241"/>
      <c r="U213" s="241"/>
      <c r="V213" s="241"/>
      <c r="W213" s="241"/>
      <c r="X213" s="241"/>
      <c r="Y213" s="244">
        <f>SUM(K213:X213)</f>
        <v>0</v>
      </c>
    </row>
    <row r="214" spans="4:25" ht="17.25" thickBot="1" x14ac:dyDescent="0.35">
      <c r="D214" s="251" t="s">
        <v>416</v>
      </c>
      <c r="E214" s="243" t="s">
        <v>130</v>
      </c>
      <c r="F214" s="502"/>
      <c r="G214" s="503"/>
      <c r="H214" s="504"/>
      <c r="I214" s="506"/>
      <c r="J214" s="508"/>
      <c r="K214" s="241"/>
      <c r="L214" s="241"/>
      <c r="M214" s="241"/>
      <c r="N214" s="241"/>
      <c r="O214" s="241"/>
      <c r="P214" s="241"/>
      <c r="Q214" s="241"/>
      <c r="R214" s="241"/>
      <c r="S214" s="241"/>
      <c r="T214" s="241"/>
      <c r="U214" s="241"/>
      <c r="V214" s="241"/>
      <c r="W214" s="241"/>
      <c r="X214" s="241"/>
      <c r="Y214" s="244">
        <f>SUM(K214:X214)</f>
        <v>0</v>
      </c>
    </row>
    <row r="215" spans="4:25" ht="17.25" thickBot="1" x14ac:dyDescent="0.35">
      <c r="D215" s="251" t="s">
        <v>417</v>
      </c>
      <c r="E215" s="243" t="s">
        <v>131</v>
      </c>
      <c r="F215" s="502"/>
      <c r="G215" s="503"/>
      <c r="H215" s="504"/>
      <c r="I215" s="507"/>
      <c r="J215" s="508"/>
      <c r="K215" s="241"/>
      <c r="L215" s="241"/>
      <c r="M215" s="241"/>
      <c r="N215" s="241"/>
      <c r="O215" s="241"/>
      <c r="P215" s="241"/>
      <c r="Q215" s="241"/>
      <c r="R215" s="241"/>
      <c r="S215" s="241"/>
      <c r="T215" s="241"/>
      <c r="U215" s="241"/>
      <c r="V215" s="241"/>
      <c r="W215" s="241"/>
      <c r="X215" s="241"/>
      <c r="Y215" s="244">
        <f>SUM(K215:X215)</f>
        <v>0</v>
      </c>
    </row>
    <row r="216" spans="4:25" ht="17.25" thickBot="1" x14ac:dyDescent="0.35">
      <c r="D216" s="251" t="s">
        <v>418</v>
      </c>
      <c r="E216" s="402" t="s">
        <v>132</v>
      </c>
      <c r="F216" s="403"/>
      <c r="G216" s="404" t="str">
        <f>IF(G213="","",G213+21)</f>
        <v/>
      </c>
      <c r="H216" s="405"/>
      <c r="I216" s="405"/>
      <c r="J216" s="405"/>
      <c r="K216" s="406">
        <f t="shared" ref="K216:Y216" si="52">K213-(K214+K215)</f>
        <v>0</v>
      </c>
      <c r="L216" s="406">
        <f t="shared" si="52"/>
        <v>0</v>
      </c>
      <c r="M216" s="406">
        <f t="shared" si="52"/>
        <v>0</v>
      </c>
      <c r="N216" s="406">
        <f t="shared" si="52"/>
        <v>0</v>
      </c>
      <c r="O216" s="406">
        <f t="shared" si="52"/>
        <v>0</v>
      </c>
      <c r="P216" s="406">
        <f t="shared" si="52"/>
        <v>0</v>
      </c>
      <c r="Q216" s="406">
        <f t="shared" si="52"/>
        <v>0</v>
      </c>
      <c r="R216" s="406">
        <f t="shared" si="52"/>
        <v>0</v>
      </c>
      <c r="S216" s="406">
        <f t="shared" si="52"/>
        <v>0</v>
      </c>
      <c r="T216" s="406">
        <f t="shared" si="52"/>
        <v>0</v>
      </c>
      <c r="U216" s="406">
        <f t="shared" si="52"/>
        <v>0</v>
      </c>
      <c r="V216" s="406">
        <f t="shared" si="52"/>
        <v>0</v>
      </c>
      <c r="W216" s="406">
        <f t="shared" si="52"/>
        <v>0</v>
      </c>
      <c r="X216" s="406">
        <f t="shared" si="52"/>
        <v>0</v>
      </c>
      <c r="Y216" s="244">
        <f t="shared" si="52"/>
        <v>0</v>
      </c>
    </row>
    <row r="217" spans="4:25" ht="17.25" thickBot="1" x14ac:dyDescent="0.35">
      <c r="D217" s="251" t="s">
        <v>419</v>
      </c>
      <c r="E217" s="243" t="s">
        <v>129</v>
      </c>
      <c r="F217" s="502"/>
      <c r="G217" s="503"/>
      <c r="H217" s="504"/>
      <c r="I217" s="505"/>
      <c r="J217" s="508"/>
      <c r="K217" s="241"/>
      <c r="L217" s="241"/>
      <c r="M217" s="241"/>
      <c r="N217" s="241"/>
      <c r="O217" s="241"/>
      <c r="P217" s="241"/>
      <c r="Q217" s="241"/>
      <c r="R217" s="241"/>
      <c r="S217" s="241"/>
      <c r="T217" s="241"/>
      <c r="U217" s="241"/>
      <c r="V217" s="241"/>
      <c r="W217" s="241"/>
      <c r="X217" s="241"/>
      <c r="Y217" s="244">
        <f>SUM(K217:X217)</f>
        <v>0</v>
      </c>
    </row>
    <row r="218" spans="4:25" ht="17.25" thickBot="1" x14ac:dyDescent="0.35">
      <c r="D218" s="251" t="s">
        <v>420</v>
      </c>
      <c r="E218" s="243" t="s">
        <v>130</v>
      </c>
      <c r="F218" s="502"/>
      <c r="G218" s="503"/>
      <c r="H218" s="504"/>
      <c r="I218" s="506"/>
      <c r="J218" s="508"/>
      <c r="K218" s="241"/>
      <c r="L218" s="241"/>
      <c r="M218" s="241"/>
      <c r="N218" s="241"/>
      <c r="O218" s="241"/>
      <c r="P218" s="241"/>
      <c r="Q218" s="241"/>
      <c r="R218" s="241"/>
      <c r="S218" s="241"/>
      <c r="T218" s="241"/>
      <c r="U218" s="241"/>
      <c r="V218" s="241"/>
      <c r="W218" s="241"/>
      <c r="X218" s="241"/>
      <c r="Y218" s="244">
        <f>SUM(K218:X218)</f>
        <v>0</v>
      </c>
    </row>
    <row r="219" spans="4:25" ht="17.25" thickBot="1" x14ac:dyDescent="0.35">
      <c r="D219" s="251" t="s">
        <v>421</v>
      </c>
      <c r="E219" s="243" t="s">
        <v>131</v>
      </c>
      <c r="F219" s="502"/>
      <c r="G219" s="503"/>
      <c r="H219" s="504"/>
      <c r="I219" s="507"/>
      <c r="J219" s="508"/>
      <c r="K219" s="241"/>
      <c r="L219" s="241"/>
      <c r="M219" s="241"/>
      <c r="N219" s="241"/>
      <c r="O219" s="241"/>
      <c r="P219" s="241"/>
      <c r="Q219" s="241"/>
      <c r="R219" s="241"/>
      <c r="S219" s="241"/>
      <c r="T219" s="241"/>
      <c r="U219" s="241"/>
      <c r="V219" s="241"/>
      <c r="W219" s="241"/>
      <c r="X219" s="241"/>
      <c r="Y219" s="244">
        <f>SUM(K219:X219)</f>
        <v>0</v>
      </c>
    </row>
    <row r="220" spans="4:25" x14ac:dyDescent="0.3">
      <c r="D220" s="251" t="s">
        <v>422</v>
      </c>
      <c r="E220" s="402" t="s">
        <v>132</v>
      </c>
      <c r="F220" s="403"/>
      <c r="G220" s="404" t="str">
        <f>IF(G217="","",G217+21)</f>
        <v/>
      </c>
      <c r="H220" s="405"/>
      <c r="I220" s="405"/>
      <c r="J220" s="405"/>
      <c r="K220" s="406">
        <f t="shared" ref="K220:Y220" si="53">K217-(K218+K219)</f>
        <v>0</v>
      </c>
      <c r="L220" s="406">
        <f t="shared" si="53"/>
        <v>0</v>
      </c>
      <c r="M220" s="406">
        <f t="shared" si="53"/>
        <v>0</v>
      </c>
      <c r="N220" s="406">
        <f t="shared" si="53"/>
        <v>0</v>
      </c>
      <c r="O220" s="406">
        <f t="shared" si="53"/>
        <v>0</v>
      </c>
      <c r="P220" s="406">
        <f t="shared" si="53"/>
        <v>0</v>
      </c>
      <c r="Q220" s="406">
        <f t="shared" si="53"/>
        <v>0</v>
      </c>
      <c r="R220" s="406">
        <f t="shared" si="53"/>
        <v>0</v>
      </c>
      <c r="S220" s="406">
        <f t="shared" si="53"/>
        <v>0</v>
      </c>
      <c r="T220" s="406">
        <f t="shared" si="53"/>
        <v>0</v>
      </c>
      <c r="U220" s="406">
        <f t="shared" si="53"/>
        <v>0</v>
      </c>
      <c r="V220" s="406">
        <f t="shared" si="53"/>
        <v>0</v>
      </c>
      <c r="W220" s="406">
        <f t="shared" si="53"/>
        <v>0</v>
      </c>
      <c r="X220" s="406">
        <f t="shared" si="53"/>
        <v>0</v>
      </c>
      <c r="Y220" s="244">
        <f t="shared" si="53"/>
        <v>0</v>
      </c>
    </row>
  </sheetData>
  <sheetProtection algorithmName="SHA-512" hashValue="Ca5hHKUFlEux1uGyU3np3dkO4tDTinH4gmAfFd17kaO/eMea11/sP6/Jwan3XimzsJlj2rg0EwGfr98Vmp3MWQ==" saltValue="jNDEg8rX5IHdhiaasnmgmw==" spinCount="100000" sheet="1" objects="1" scenarios="1" selectLockedCells="1"/>
  <mergeCells count="271">
    <mergeCell ref="E2:Y2"/>
    <mergeCell ref="F5:F7"/>
    <mergeCell ref="G5:G7"/>
    <mergeCell ref="J5:J7"/>
    <mergeCell ref="I5:I7"/>
    <mergeCell ref="F9:F11"/>
    <mergeCell ref="H57:H59"/>
    <mergeCell ref="H61:H63"/>
    <mergeCell ref="H65:H67"/>
    <mergeCell ref="H33:H35"/>
    <mergeCell ref="H37:H39"/>
    <mergeCell ref="H41:H43"/>
    <mergeCell ref="H45:H47"/>
    <mergeCell ref="H49:H51"/>
    <mergeCell ref="H53:H55"/>
    <mergeCell ref="G9:G11"/>
    <mergeCell ref="I9:I11"/>
    <mergeCell ref="J9:J11"/>
    <mergeCell ref="F13:F15"/>
    <mergeCell ref="G13:G15"/>
    <mergeCell ref="I13:I15"/>
    <mergeCell ref="J13:J15"/>
    <mergeCell ref="H29:H31"/>
    <mergeCell ref="H5:H7"/>
    <mergeCell ref="H9:H11"/>
    <mergeCell ref="H13:H15"/>
    <mergeCell ref="H17:H19"/>
    <mergeCell ref="H21:H23"/>
    <mergeCell ref="H25:H27"/>
    <mergeCell ref="F25:F27"/>
    <mergeCell ref="G25:G27"/>
    <mergeCell ref="I25:I27"/>
    <mergeCell ref="J25:J27"/>
    <mergeCell ref="F29:F31"/>
    <mergeCell ref="G29:G31"/>
    <mergeCell ref="I29:I31"/>
    <mergeCell ref="J29:J31"/>
    <mergeCell ref="F17:F19"/>
    <mergeCell ref="G17:G19"/>
    <mergeCell ref="I17:I19"/>
    <mergeCell ref="J17:J19"/>
    <mergeCell ref="F21:F23"/>
    <mergeCell ref="G21:G23"/>
    <mergeCell ref="I21:I23"/>
    <mergeCell ref="J21:J23"/>
    <mergeCell ref="F41:F43"/>
    <mergeCell ref="G41:G43"/>
    <mergeCell ref="I41:I43"/>
    <mergeCell ref="J41:J43"/>
    <mergeCell ref="F45:F47"/>
    <mergeCell ref="G45:G47"/>
    <mergeCell ref="I45:I47"/>
    <mergeCell ref="J45:J47"/>
    <mergeCell ref="F33:F35"/>
    <mergeCell ref="G33:G35"/>
    <mergeCell ref="I33:I35"/>
    <mergeCell ref="J33:J35"/>
    <mergeCell ref="F37:F39"/>
    <mergeCell ref="G37:G39"/>
    <mergeCell ref="I37:I39"/>
    <mergeCell ref="J37:J39"/>
    <mergeCell ref="F57:F59"/>
    <mergeCell ref="G57:G59"/>
    <mergeCell ref="I57:I59"/>
    <mergeCell ref="J57:J59"/>
    <mergeCell ref="F61:F63"/>
    <mergeCell ref="G61:G63"/>
    <mergeCell ref="I61:I63"/>
    <mergeCell ref="J61:J63"/>
    <mergeCell ref="F49:F51"/>
    <mergeCell ref="G49:G51"/>
    <mergeCell ref="I49:I51"/>
    <mergeCell ref="J49:J51"/>
    <mergeCell ref="F53:F55"/>
    <mergeCell ref="G53:G55"/>
    <mergeCell ref="I53:I55"/>
    <mergeCell ref="J53:J55"/>
    <mergeCell ref="F73:F75"/>
    <mergeCell ref="G73:G75"/>
    <mergeCell ref="H73:H75"/>
    <mergeCell ref="I73:I75"/>
    <mergeCell ref="J73:J75"/>
    <mergeCell ref="F65:F67"/>
    <mergeCell ref="G65:G67"/>
    <mergeCell ref="I65:I67"/>
    <mergeCell ref="J65:J67"/>
    <mergeCell ref="F69:F71"/>
    <mergeCell ref="G69:G71"/>
    <mergeCell ref="I69:I71"/>
    <mergeCell ref="J69:J71"/>
    <mergeCell ref="H69:H71"/>
    <mergeCell ref="F81:F83"/>
    <mergeCell ref="G81:G83"/>
    <mergeCell ref="H81:H83"/>
    <mergeCell ref="I81:I83"/>
    <mergeCell ref="J81:J83"/>
    <mergeCell ref="F77:F79"/>
    <mergeCell ref="G77:G79"/>
    <mergeCell ref="H77:H79"/>
    <mergeCell ref="I77:I79"/>
    <mergeCell ref="J77:J79"/>
    <mergeCell ref="F89:F91"/>
    <mergeCell ref="G89:G91"/>
    <mergeCell ref="H89:H91"/>
    <mergeCell ref="I89:I91"/>
    <mergeCell ref="J89:J91"/>
    <mergeCell ref="F85:F87"/>
    <mergeCell ref="G85:G87"/>
    <mergeCell ref="H85:H87"/>
    <mergeCell ref="I85:I87"/>
    <mergeCell ref="J85:J87"/>
    <mergeCell ref="F97:F99"/>
    <mergeCell ref="G97:G99"/>
    <mergeCell ref="H97:H99"/>
    <mergeCell ref="I97:I99"/>
    <mergeCell ref="J97:J99"/>
    <mergeCell ref="F93:F95"/>
    <mergeCell ref="G93:G95"/>
    <mergeCell ref="H93:H95"/>
    <mergeCell ref="I93:I95"/>
    <mergeCell ref="J93:J95"/>
    <mergeCell ref="F105:F107"/>
    <mergeCell ref="G105:G107"/>
    <mergeCell ref="H105:H107"/>
    <mergeCell ref="I105:I107"/>
    <mergeCell ref="J105:J107"/>
    <mergeCell ref="F101:F103"/>
    <mergeCell ref="G101:G103"/>
    <mergeCell ref="H101:H103"/>
    <mergeCell ref="I101:I103"/>
    <mergeCell ref="J101:J103"/>
    <mergeCell ref="F113:F115"/>
    <mergeCell ref="G113:G115"/>
    <mergeCell ref="H113:H115"/>
    <mergeCell ref="I113:I115"/>
    <mergeCell ref="J113:J115"/>
    <mergeCell ref="F109:F111"/>
    <mergeCell ref="G109:G111"/>
    <mergeCell ref="H109:H111"/>
    <mergeCell ref="I109:I111"/>
    <mergeCell ref="J109:J111"/>
    <mergeCell ref="F121:F123"/>
    <mergeCell ref="G121:G123"/>
    <mergeCell ref="H121:H123"/>
    <mergeCell ref="I121:I123"/>
    <mergeCell ref="J121:J123"/>
    <mergeCell ref="F117:F119"/>
    <mergeCell ref="G117:G119"/>
    <mergeCell ref="H117:H119"/>
    <mergeCell ref="I117:I119"/>
    <mergeCell ref="J117:J119"/>
    <mergeCell ref="F129:F131"/>
    <mergeCell ref="G129:G131"/>
    <mergeCell ref="H129:H131"/>
    <mergeCell ref="I129:I131"/>
    <mergeCell ref="J129:J131"/>
    <mergeCell ref="F125:F127"/>
    <mergeCell ref="G125:G127"/>
    <mergeCell ref="H125:H127"/>
    <mergeCell ref="I125:I127"/>
    <mergeCell ref="J125:J127"/>
    <mergeCell ref="F137:F139"/>
    <mergeCell ref="G137:G139"/>
    <mergeCell ref="H137:H139"/>
    <mergeCell ref="I137:I139"/>
    <mergeCell ref="J137:J139"/>
    <mergeCell ref="F133:F135"/>
    <mergeCell ref="G133:G135"/>
    <mergeCell ref="H133:H135"/>
    <mergeCell ref="I133:I135"/>
    <mergeCell ref="J133:J135"/>
    <mergeCell ref="F145:F147"/>
    <mergeCell ref="G145:G147"/>
    <mergeCell ref="H145:H147"/>
    <mergeCell ref="I145:I147"/>
    <mergeCell ref="J145:J147"/>
    <mergeCell ref="F141:F143"/>
    <mergeCell ref="G141:G143"/>
    <mergeCell ref="H141:H143"/>
    <mergeCell ref="I141:I143"/>
    <mergeCell ref="J141:J143"/>
    <mergeCell ref="F153:F155"/>
    <mergeCell ref="G153:G155"/>
    <mergeCell ref="H153:H155"/>
    <mergeCell ref="I153:I155"/>
    <mergeCell ref="J153:J155"/>
    <mergeCell ref="F149:F151"/>
    <mergeCell ref="G149:G151"/>
    <mergeCell ref="H149:H151"/>
    <mergeCell ref="I149:I151"/>
    <mergeCell ref="J149:J151"/>
    <mergeCell ref="F161:F163"/>
    <mergeCell ref="G161:G163"/>
    <mergeCell ref="H161:H163"/>
    <mergeCell ref="I161:I163"/>
    <mergeCell ref="J161:J163"/>
    <mergeCell ref="F157:F159"/>
    <mergeCell ref="G157:G159"/>
    <mergeCell ref="H157:H159"/>
    <mergeCell ref="I157:I159"/>
    <mergeCell ref="J157:J159"/>
    <mergeCell ref="F169:F171"/>
    <mergeCell ref="G169:G171"/>
    <mergeCell ref="H169:H171"/>
    <mergeCell ref="I169:I171"/>
    <mergeCell ref="J169:J171"/>
    <mergeCell ref="F165:F167"/>
    <mergeCell ref="G165:G167"/>
    <mergeCell ref="H165:H167"/>
    <mergeCell ref="I165:I167"/>
    <mergeCell ref="J165:J167"/>
    <mergeCell ref="F177:F179"/>
    <mergeCell ref="G177:G179"/>
    <mergeCell ref="H177:H179"/>
    <mergeCell ref="I177:I179"/>
    <mergeCell ref="J177:J179"/>
    <mergeCell ref="F173:F175"/>
    <mergeCell ref="G173:G175"/>
    <mergeCell ref="H173:H175"/>
    <mergeCell ref="I173:I175"/>
    <mergeCell ref="J173:J175"/>
    <mergeCell ref="F185:F187"/>
    <mergeCell ref="G185:G187"/>
    <mergeCell ref="H185:H187"/>
    <mergeCell ref="I185:I187"/>
    <mergeCell ref="J185:J187"/>
    <mergeCell ref="F181:F183"/>
    <mergeCell ref="G181:G183"/>
    <mergeCell ref="H181:H183"/>
    <mergeCell ref="I181:I183"/>
    <mergeCell ref="J181:J183"/>
    <mergeCell ref="F193:F195"/>
    <mergeCell ref="G193:G195"/>
    <mergeCell ref="H193:H195"/>
    <mergeCell ref="I193:I195"/>
    <mergeCell ref="J193:J195"/>
    <mergeCell ref="F189:F191"/>
    <mergeCell ref="G189:G191"/>
    <mergeCell ref="H189:H191"/>
    <mergeCell ref="I189:I191"/>
    <mergeCell ref="J189:J191"/>
    <mergeCell ref="F201:F203"/>
    <mergeCell ref="G201:G203"/>
    <mergeCell ref="H201:H203"/>
    <mergeCell ref="I201:I203"/>
    <mergeCell ref="J201:J203"/>
    <mergeCell ref="F197:F199"/>
    <mergeCell ref="G197:G199"/>
    <mergeCell ref="H197:H199"/>
    <mergeCell ref="I197:I199"/>
    <mergeCell ref="J197:J199"/>
    <mergeCell ref="F209:F211"/>
    <mergeCell ref="G209:G211"/>
    <mergeCell ref="H209:H211"/>
    <mergeCell ref="I209:I211"/>
    <mergeCell ref="J209:J211"/>
    <mergeCell ref="F205:F207"/>
    <mergeCell ref="G205:G207"/>
    <mergeCell ref="H205:H207"/>
    <mergeCell ref="I205:I207"/>
    <mergeCell ref="J205:J207"/>
    <mergeCell ref="F217:F219"/>
    <mergeCell ref="G217:G219"/>
    <mergeCell ref="H217:H219"/>
    <mergeCell ref="I217:I219"/>
    <mergeCell ref="J217:J219"/>
    <mergeCell ref="F213:F215"/>
    <mergeCell ref="G213:G215"/>
    <mergeCell ref="H213:H215"/>
    <mergeCell ref="I213:I215"/>
    <mergeCell ref="J213:J215"/>
  </mergeCells>
  <conditionalFormatting sqref="G8">
    <cfRule type="cellIs" dxfId="232" priority="211" operator="equal">
      <formula>#REF!</formula>
    </cfRule>
    <cfRule type="cellIs" dxfId="231" priority="212" operator="lessThan">
      <formula>#REF!</formula>
    </cfRule>
    <cfRule type="cellIs" dxfId="230" priority="213" operator="greaterThan">
      <formula>#REF!</formula>
    </cfRule>
  </conditionalFormatting>
  <conditionalFormatting sqref="G12">
    <cfRule type="cellIs" dxfId="229" priority="157" operator="equal">
      <formula>#REF!</formula>
    </cfRule>
    <cfRule type="cellIs" dxfId="228" priority="158" operator="lessThan">
      <formula>#REF!</formula>
    </cfRule>
    <cfRule type="cellIs" dxfId="227" priority="159" operator="greaterThan">
      <formula>#REF!</formula>
    </cfRule>
  </conditionalFormatting>
  <conditionalFormatting sqref="G16">
    <cfRule type="cellIs" dxfId="226" priority="154" operator="equal">
      <formula>#REF!</formula>
    </cfRule>
    <cfRule type="cellIs" dxfId="225" priority="155" operator="lessThan">
      <formula>#REF!</formula>
    </cfRule>
    <cfRule type="cellIs" dxfId="224" priority="156" operator="greaterThan">
      <formula>#REF!</formula>
    </cfRule>
  </conditionalFormatting>
  <conditionalFormatting sqref="G20">
    <cfRule type="cellIs" dxfId="223" priority="151" operator="equal">
      <formula>#REF!</formula>
    </cfRule>
    <cfRule type="cellIs" dxfId="222" priority="152" operator="lessThan">
      <formula>#REF!</formula>
    </cfRule>
    <cfRule type="cellIs" dxfId="221" priority="153" operator="greaterThan">
      <formula>#REF!</formula>
    </cfRule>
  </conditionalFormatting>
  <conditionalFormatting sqref="G24">
    <cfRule type="cellIs" dxfId="220" priority="148" operator="equal">
      <formula>#REF!</formula>
    </cfRule>
    <cfRule type="cellIs" dxfId="219" priority="149" operator="lessThan">
      <formula>#REF!</formula>
    </cfRule>
    <cfRule type="cellIs" dxfId="218" priority="150" operator="greaterThan">
      <formula>#REF!</formula>
    </cfRule>
  </conditionalFormatting>
  <conditionalFormatting sqref="G28">
    <cfRule type="cellIs" dxfId="217" priority="145" operator="equal">
      <formula>#REF!</formula>
    </cfRule>
    <cfRule type="cellIs" dxfId="216" priority="146" operator="lessThan">
      <formula>#REF!</formula>
    </cfRule>
    <cfRule type="cellIs" dxfId="215" priority="147" operator="greaterThan">
      <formula>#REF!</formula>
    </cfRule>
  </conditionalFormatting>
  <conditionalFormatting sqref="G32">
    <cfRule type="cellIs" dxfId="214" priority="142" operator="equal">
      <formula>#REF!</formula>
    </cfRule>
    <cfRule type="cellIs" dxfId="213" priority="143" operator="lessThan">
      <formula>#REF!</formula>
    </cfRule>
    <cfRule type="cellIs" dxfId="212" priority="144" operator="greaterThan">
      <formula>#REF!</formula>
    </cfRule>
  </conditionalFormatting>
  <conditionalFormatting sqref="G36">
    <cfRule type="cellIs" dxfId="211" priority="139" operator="equal">
      <formula>#REF!</formula>
    </cfRule>
    <cfRule type="cellIs" dxfId="210" priority="140" operator="lessThan">
      <formula>#REF!</formula>
    </cfRule>
    <cfRule type="cellIs" dxfId="209" priority="141" operator="greaterThan">
      <formula>#REF!</formula>
    </cfRule>
  </conditionalFormatting>
  <conditionalFormatting sqref="G40">
    <cfRule type="cellIs" dxfId="208" priority="136" operator="equal">
      <formula>#REF!</formula>
    </cfRule>
    <cfRule type="cellIs" dxfId="207" priority="137" operator="lessThan">
      <formula>#REF!</formula>
    </cfRule>
    <cfRule type="cellIs" dxfId="206" priority="138" operator="greaterThan">
      <formula>#REF!</formula>
    </cfRule>
  </conditionalFormatting>
  <conditionalFormatting sqref="G44">
    <cfRule type="cellIs" dxfId="205" priority="133" operator="equal">
      <formula>#REF!</formula>
    </cfRule>
    <cfRule type="cellIs" dxfId="204" priority="134" operator="lessThan">
      <formula>#REF!</formula>
    </cfRule>
    <cfRule type="cellIs" dxfId="203" priority="135" operator="greaterThan">
      <formula>#REF!</formula>
    </cfRule>
  </conditionalFormatting>
  <conditionalFormatting sqref="G48">
    <cfRule type="cellIs" dxfId="202" priority="130" operator="equal">
      <formula>#REF!</formula>
    </cfRule>
    <cfRule type="cellIs" dxfId="201" priority="131" operator="lessThan">
      <formula>#REF!</formula>
    </cfRule>
    <cfRule type="cellIs" dxfId="200" priority="132" operator="greaterThan">
      <formula>#REF!</formula>
    </cfRule>
  </conditionalFormatting>
  <conditionalFormatting sqref="G52">
    <cfRule type="cellIs" dxfId="199" priority="127" operator="equal">
      <formula>#REF!</formula>
    </cfRule>
    <cfRule type="cellIs" dxfId="198" priority="128" operator="lessThan">
      <formula>#REF!</formula>
    </cfRule>
    <cfRule type="cellIs" dxfId="197" priority="129" operator="greaterThan">
      <formula>#REF!</formula>
    </cfRule>
  </conditionalFormatting>
  <conditionalFormatting sqref="G56">
    <cfRule type="cellIs" dxfId="196" priority="124" operator="equal">
      <formula>#REF!</formula>
    </cfRule>
    <cfRule type="cellIs" dxfId="195" priority="125" operator="lessThan">
      <formula>#REF!</formula>
    </cfRule>
    <cfRule type="cellIs" dxfId="194" priority="126" operator="greaterThan">
      <formula>#REF!</formula>
    </cfRule>
  </conditionalFormatting>
  <conditionalFormatting sqref="G60">
    <cfRule type="cellIs" dxfId="193" priority="121" operator="equal">
      <formula>#REF!</formula>
    </cfRule>
    <cfRule type="cellIs" dxfId="192" priority="122" operator="lessThan">
      <formula>#REF!</formula>
    </cfRule>
    <cfRule type="cellIs" dxfId="191" priority="123" operator="greaterThan">
      <formula>#REF!</formula>
    </cfRule>
  </conditionalFormatting>
  <conditionalFormatting sqref="G64">
    <cfRule type="cellIs" dxfId="190" priority="118" operator="equal">
      <formula>#REF!</formula>
    </cfRule>
    <cfRule type="cellIs" dxfId="189" priority="119" operator="lessThan">
      <formula>#REF!</formula>
    </cfRule>
    <cfRule type="cellIs" dxfId="188" priority="120" operator="greaterThan">
      <formula>#REF!</formula>
    </cfRule>
  </conditionalFormatting>
  <conditionalFormatting sqref="G68">
    <cfRule type="cellIs" dxfId="187" priority="115" operator="equal">
      <formula>#REF!</formula>
    </cfRule>
    <cfRule type="cellIs" dxfId="186" priority="116" operator="lessThan">
      <formula>#REF!</formula>
    </cfRule>
    <cfRule type="cellIs" dxfId="185" priority="117" operator="greaterThan">
      <formula>#REF!</formula>
    </cfRule>
  </conditionalFormatting>
  <conditionalFormatting sqref="G72">
    <cfRule type="cellIs" dxfId="184" priority="112" operator="equal">
      <formula>#REF!</formula>
    </cfRule>
    <cfRule type="cellIs" dxfId="183" priority="113" operator="lessThan">
      <formula>#REF!</formula>
    </cfRule>
    <cfRule type="cellIs" dxfId="182" priority="114" operator="greaterThan">
      <formula>#REF!</formula>
    </cfRule>
  </conditionalFormatting>
  <conditionalFormatting sqref="G76">
    <cfRule type="cellIs" dxfId="181" priority="109" operator="equal">
      <formula>#REF!</formula>
    </cfRule>
    <cfRule type="cellIs" dxfId="180" priority="110" operator="lessThan">
      <formula>#REF!</formula>
    </cfRule>
    <cfRule type="cellIs" dxfId="179" priority="111" operator="greaterThan">
      <formula>#REF!</formula>
    </cfRule>
  </conditionalFormatting>
  <conditionalFormatting sqref="G80">
    <cfRule type="cellIs" dxfId="178" priority="106" operator="equal">
      <formula>#REF!</formula>
    </cfRule>
    <cfRule type="cellIs" dxfId="177" priority="107" operator="lessThan">
      <formula>#REF!</formula>
    </cfRule>
    <cfRule type="cellIs" dxfId="176" priority="108" operator="greaterThan">
      <formula>#REF!</formula>
    </cfRule>
  </conditionalFormatting>
  <conditionalFormatting sqref="G84">
    <cfRule type="cellIs" dxfId="175" priority="103" operator="equal">
      <formula>#REF!</formula>
    </cfRule>
    <cfRule type="cellIs" dxfId="174" priority="104" operator="lessThan">
      <formula>#REF!</formula>
    </cfRule>
    <cfRule type="cellIs" dxfId="173" priority="105" operator="greaterThan">
      <formula>#REF!</formula>
    </cfRule>
  </conditionalFormatting>
  <conditionalFormatting sqref="G88">
    <cfRule type="cellIs" dxfId="172" priority="100" operator="equal">
      <formula>#REF!</formula>
    </cfRule>
    <cfRule type="cellIs" dxfId="171" priority="101" operator="lessThan">
      <formula>#REF!</formula>
    </cfRule>
    <cfRule type="cellIs" dxfId="170" priority="102" operator="greaterThan">
      <formula>#REF!</formula>
    </cfRule>
  </conditionalFormatting>
  <conditionalFormatting sqref="G92">
    <cfRule type="cellIs" dxfId="169" priority="97" operator="equal">
      <formula>#REF!</formula>
    </cfRule>
    <cfRule type="cellIs" dxfId="168" priority="98" operator="lessThan">
      <formula>#REF!</formula>
    </cfRule>
    <cfRule type="cellIs" dxfId="167" priority="99" operator="greaterThan">
      <formula>#REF!</formula>
    </cfRule>
  </conditionalFormatting>
  <conditionalFormatting sqref="G96">
    <cfRule type="cellIs" dxfId="166" priority="94" operator="equal">
      <formula>#REF!</formula>
    </cfRule>
    <cfRule type="cellIs" dxfId="165" priority="95" operator="lessThan">
      <formula>#REF!</formula>
    </cfRule>
    <cfRule type="cellIs" dxfId="164" priority="96" operator="greaterThan">
      <formula>#REF!</formula>
    </cfRule>
  </conditionalFormatting>
  <conditionalFormatting sqref="G100">
    <cfRule type="cellIs" dxfId="163" priority="91" operator="equal">
      <formula>#REF!</formula>
    </cfRule>
    <cfRule type="cellIs" dxfId="162" priority="92" operator="lessThan">
      <formula>#REF!</formula>
    </cfRule>
    <cfRule type="cellIs" dxfId="161" priority="93" operator="greaterThan">
      <formula>#REF!</formula>
    </cfRule>
  </conditionalFormatting>
  <conditionalFormatting sqref="G104">
    <cfRule type="cellIs" dxfId="160" priority="88" operator="equal">
      <formula>#REF!</formula>
    </cfRule>
    <cfRule type="cellIs" dxfId="159" priority="89" operator="lessThan">
      <formula>#REF!</formula>
    </cfRule>
    <cfRule type="cellIs" dxfId="158" priority="90" operator="greaterThan">
      <formula>#REF!</formula>
    </cfRule>
  </conditionalFormatting>
  <conditionalFormatting sqref="G108">
    <cfRule type="cellIs" dxfId="157" priority="85" operator="equal">
      <formula>#REF!</formula>
    </cfRule>
    <cfRule type="cellIs" dxfId="156" priority="86" operator="lessThan">
      <formula>#REF!</formula>
    </cfRule>
    <cfRule type="cellIs" dxfId="155" priority="87" operator="greaterThan">
      <formula>#REF!</formula>
    </cfRule>
  </conditionalFormatting>
  <conditionalFormatting sqref="G112">
    <cfRule type="cellIs" dxfId="154" priority="82" operator="equal">
      <formula>#REF!</formula>
    </cfRule>
    <cfRule type="cellIs" dxfId="153" priority="83" operator="lessThan">
      <formula>#REF!</formula>
    </cfRule>
    <cfRule type="cellIs" dxfId="152" priority="84" operator="greaterThan">
      <formula>#REF!</formula>
    </cfRule>
  </conditionalFormatting>
  <conditionalFormatting sqref="G116">
    <cfRule type="cellIs" dxfId="151" priority="79" operator="equal">
      <formula>#REF!</formula>
    </cfRule>
    <cfRule type="cellIs" dxfId="150" priority="80" operator="lessThan">
      <formula>#REF!</formula>
    </cfRule>
    <cfRule type="cellIs" dxfId="149" priority="81" operator="greaterThan">
      <formula>#REF!</formula>
    </cfRule>
  </conditionalFormatting>
  <conditionalFormatting sqref="G120">
    <cfRule type="cellIs" dxfId="148" priority="76" operator="equal">
      <formula>#REF!</formula>
    </cfRule>
    <cfRule type="cellIs" dxfId="147" priority="77" operator="lessThan">
      <formula>#REF!</formula>
    </cfRule>
    <cfRule type="cellIs" dxfId="146" priority="78" operator="greaterThan">
      <formula>#REF!</formula>
    </cfRule>
  </conditionalFormatting>
  <conditionalFormatting sqref="G124">
    <cfRule type="cellIs" dxfId="145" priority="73" operator="equal">
      <formula>#REF!</formula>
    </cfRule>
    <cfRule type="cellIs" dxfId="144" priority="74" operator="lessThan">
      <formula>#REF!</formula>
    </cfRule>
    <cfRule type="cellIs" dxfId="143" priority="75" operator="greaterThan">
      <formula>#REF!</formula>
    </cfRule>
  </conditionalFormatting>
  <conditionalFormatting sqref="G128">
    <cfRule type="cellIs" dxfId="142" priority="70" operator="equal">
      <formula>#REF!</formula>
    </cfRule>
    <cfRule type="cellIs" dxfId="141" priority="71" operator="lessThan">
      <formula>#REF!</formula>
    </cfRule>
    <cfRule type="cellIs" dxfId="140" priority="72" operator="greaterThan">
      <formula>#REF!</formula>
    </cfRule>
  </conditionalFormatting>
  <conditionalFormatting sqref="G132">
    <cfRule type="cellIs" dxfId="139" priority="67" operator="equal">
      <formula>#REF!</formula>
    </cfRule>
    <cfRule type="cellIs" dxfId="138" priority="68" operator="lessThan">
      <formula>#REF!</formula>
    </cfRule>
    <cfRule type="cellIs" dxfId="137" priority="69" operator="greaterThan">
      <formula>#REF!</formula>
    </cfRule>
  </conditionalFormatting>
  <conditionalFormatting sqref="G136">
    <cfRule type="cellIs" dxfId="136" priority="64" operator="equal">
      <formula>#REF!</formula>
    </cfRule>
    <cfRule type="cellIs" dxfId="135" priority="65" operator="lessThan">
      <formula>#REF!</formula>
    </cfRule>
    <cfRule type="cellIs" dxfId="134" priority="66" operator="greaterThan">
      <formula>#REF!</formula>
    </cfRule>
  </conditionalFormatting>
  <conditionalFormatting sqref="G140">
    <cfRule type="cellIs" dxfId="133" priority="61" operator="equal">
      <formula>#REF!</formula>
    </cfRule>
    <cfRule type="cellIs" dxfId="132" priority="62" operator="lessThan">
      <formula>#REF!</formula>
    </cfRule>
    <cfRule type="cellIs" dxfId="131" priority="63" operator="greaterThan">
      <formula>#REF!</formula>
    </cfRule>
  </conditionalFormatting>
  <conditionalFormatting sqref="G144">
    <cfRule type="cellIs" dxfId="130" priority="58" operator="equal">
      <formula>#REF!</formula>
    </cfRule>
    <cfRule type="cellIs" dxfId="129" priority="59" operator="lessThan">
      <formula>#REF!</formula>
    </cfRule>
    <cfRule type="cellIs" dxfId="128" priority="60" operator="greaterThan">
      <formula>#REF!</formula>
    </cfRule>
  </conditionalFormatting>
  <conditionalFormatting sqref="G148">
    <cfRule type="cellIs" dxfId="127" priority="55" operator="equal">
      <formula>#REF!</formula>
    </cfRule>
    <cfRule type="cellIs" dxfId="126" priority="56" operator="lessThan">
      <formula>#REF!</formula>
    </cfRule>
    <cfRule type="cellIs" dxfId="125" priority="57" operator="greaterThan">
      <formula>#REF!</formula>
    </cfRule>
  </conditionalFormatting>
  <conditionalFormatting sqref="G152">
    <cfRule type="cellIs" dxfId="124" priority="52" operator="equal">
      <formula>#REF!</formula>
    </cfRule>
    <cfRule type="cellIs" dxfId="123" priority="53" operator="lessThan">
      <formula>#REF!</formula>
    </cfRule>
    <cfRule type="cellIs" dxfId="122" priority="54" operator="greaterThan">
      <formula>#REF!</formula>
    </cfRule>
  </conditionalFormatting>
  <conditionalFormatting sqref="G156">
    <cfRule type="cellIs" dxfId="121" priority="49" operator="equal">
      <formula>#REF!</formula>
    </cfRule>
    <cfRule type="cellIs" dxfId="120" priority="50" operator="lessThan">
      <formula>#REF!</formula>
    </cfRule>
    <cfRule type="cellIs" dxfId="119" priority="51" operator="greaterThan">
      <formula>#REF!</formula>
    </cfRule>
  </conditionalFormatting>
  <conditionalFormatting sqref="G160">
    <cfRule type="cellIs" dxfId="118" priority="46" operator="equal">
      <formula>#REF!</formula>
    </cfRule>
    <cfRule type="cellIs" dxfId="117" priority="47" operator="lessThan">
      <formula>#REF!</formula>
    </cfRule>
    <cfRule type="cellIs" dxfId="116" priority="48" operator="greaterThan">
      <formula>#REF!</formula>
    </cfRule>
  </conditionalFormatting>
  <conditionalFormatting sqref="G164">
    <cfRule type="cellIs" dxfId="115" priority="43" operator="equal">
      <formula>#REF!</formula>
    </cfRule>
    <cfRule type="cellIs" dxfId="114" priority="44" operator="lessThan">
      <formula>#REF!</formula>
    </cfRule>
    <cfRule type="cellIs" dxfId="113" priority="45" operator="greaterThan">
      <formula>#REF!</formula>
    </cfRule>
  </conditionalFormatting>
  <conditionalFormatting sqref="G168">
    <cfRule type="cellIs" dxfId="112" priority="40" operator="equal">
      <formula>#REF!</formula>
    </cfRule>
    <cfRule type="cellIs" dxfId="111" priority="41" operator="lessThan">
      <formula>#REF!</formula>
    </cfRule>
    <cfRule type="cellIs" dxfId="110" priority="42" operator="greaterThan">
      <formula>#REF!</formula>
    </cfRule>
  </conditionalFormatting>
  <conditionalFormatting sqref="G172">
    <cfRule type="cellIs" dxfId="109" priority="37" operator="equal">
      <formula>#REF!</formula>
    </cfRule>
    <cfRule type="cellIs" dxfId="108" priority="38" operator="lessThan">
      <formula>#REF!</formula>
    </cfRule>
    <cfRule type="cellIs" dxfId="107" priority="39" operator="greaterThan">
      <formula>#REF!</formula>
    </cfRule>
  </conditionalFormatting>
  <conditionalFormatting sqref="G176">
    <cfRule type="cellIs" dxfId="106" priority="34" operator="equal">
      <formula>#REF!</formula>
    </cfRule>
    <cfRule type="cellIs" dxfId="105" priority="35" operator="lessThan">
      <formula>#REF!</formula>
    </cfRule>
    <cfRule type="cellIs" dxfId="104" priority="36" operator="greaterThan">
      <formula>#REF!</formula>
    </cfRule>
  </conditionalFormatting>
  <conditionalFormatting sqref="G180">
    <cfRule type="cellIs" dxfId="103" priority="31" operator="equal">
      <formula>#REF!</formula>
    </cfRule>
    <cfRule type="cellIs" dxfId="102" priority="32" operator="lessThan">
      <formula>#REF!</formula>
    </cfRule>
    <cfRule type="cellIs" dxfId="101" priority="33" operator="greaterThan">
      <formula>#REF!</formula>
    </cfRule>
  </conditionalFormatting>
  <conditionalFormatting sqref="G184">
    <cfRule type="cellIs" dxfId="100" priority="28" operator="equal">
      <formula>#REF!</formula>
    </cfRule>
    <cfRule type="cellIs" dxfId="99" priority="29" operator="lessThan">
      <formula>#REF!</formula>
    </cfRule>
    <cfRule type="cellIs" dxfId="98" priority="30" operator="greaterThan">
      <formula>#REF!</formula>
    </cfRule>
  </conditionalFormatting>
  <conditionalFormatting sqref="G188">
    <cfRule type="cellIs" dxfId="97" priority="25" operator="equal">
      <formula>#REF!</formula>
    </cfRule>
    <cfRule type="cellIs" dxfId="96" priority="26" operator="lessThan">
      <formula>#REF!</formula>
    </cfRule>
    <cfRule type="cellIs" dxfId="95" priority="27" operator="greaterThan">
      <formula>#REF!</formula>
    </cfRule>
  </conditionalFormatting>
  <conditionalFormatting sqref="G192">
    <cfRule type="cellIs" dxfId="94" priority="22" operator="equal">
      <formula>#REF!</formula>
    </cfRule>
    <cfRule type="cellIs" dxfId="93" priority="23" operator="lessThan">
      <formula>#REF!</formula>
    </cfRule>
    <cfRule type="cellIs" dxfId="92" priority="24" operator="greaterThan">
      <formula>#REF!</formula>
    </cfRule>
  </conditionalFormatting>
  <conditionalFormatting sqref="G196">
    <cfRule type="cellIs" dxfId="91" priority="19" operator="equal">
      <formula>#REF!</formula>
    </cfRule>
    <cfRule type="cellIs" dxfId="90" priority="20" operator="lessThan">
      <formula>#REF!</formula>
    </cfRule>
    <cfRule type="cellIs" dxfId="89" priority="21" operator="greaterThan">
      <formula>#REF!</formula>
    </cfRule>
  </conditionalFormatting>
  <conditionalFormatting sqref="G200">
    <cfRule type="cellIs" dxfId="88" priority="16" operator="equal">
      <formula>#REF!</formula>
    </cfRule>
    <cfRule type="cellIs" dxfId="87" priority="17" operator="lessThan">
      <formula>#REF!</formula>
    </cfRule>
    <cfRule type="cellIs" dxfId="86" priority="18" operator="greaterThan">
      <formula>#REF!</formula>
    </cfRule>
  </conditionalFormatting>
  <conditionalFormatting sqref="G204">
    <cfRule type="cellIs" dxfId="85" priority="13" operator="equal">
      <formula>#REF!</formula>
    </cfRule>
    <cfRule type="cellIs" dxfId="84" priority="14" operator="lessThan">
      <formula>#REF!</formula>
    </cfRule>
    <cfRule type="cellIs" dxfId="83" priority="15" operator="greaterThan">
      <formula>#REF!</formula>
    </cfRule>
  </conditionalFormatting>
  <conditionalFormatting sqref="G208">
    <cfRule type="cellIs" dxfId="82" priority="10" operator="equal">
      <formula>#REF!</formula>
    </cfRule>
    <cfRule type="cellIs" dxfId="81" priority="11" operator="lessThan">
      <formula>#REF!</formula>
    </cfRule>
    <cfRule type="cellIs" dxfId="80" priority="12" operator="greaterThan">
      <formula>#REF!</formula>
    </cfRule>
  </conditionalFormatting>
  <conditionalFormatting sqref="G212">
    <cfRule type="cellIs" dxfId="79" priority="7" operator="equal">
      <formula>#REF!</formula>
    </cfRule>
    <cfRule type="cellIs" dxfId="78" priority="8" operator="lessThan">
      <formula>#REF!</formula>
    </cfRule>
    <cfRule type="cellIs" dxfId="77" priority="9" operator="greaterThan">
      <formula>#REF!</formula>
    </cfRule>
  </conditionalFormatting>
  <conditionalFormatting sqref="G216">
    <cfRule type="cellIs" dxfId="76" priority="4" operator="equal">
      <formula>#REF!</formula>
    </cfRule>
    <cfRule type="cellIs" dxfId="75" priority="5" operator="lessThan">
      <formula>#REF!</formula>
    </cfRule>
    <cfRule type="cellIs" dxfId="74" priority="6" operator="greaterThan">
      <formula>#REF!</formula>
    </cfRule>
  </conditionalFormatting>
  <conditionalFormatting sqref="G220">
    <cfRule type="cellIs" dxfId="73" priority="1" operator="equal">
      <formula>#REF!</formula>
    </cfRule>
    <cfRule type="cellIs" dxfId="72" priority="2" operator="lessThan">
      <formula>#REF!</formula>
    </cfRule>
    <cfRule type="cellIs" dxfId="71" priority="3" operator="greaterThan">
      <formula>#REF!</formula>
    </cfRule>
  </conditionalFormatting>
  <hyperlinks>
    <hyperlink ref="B5" location="cria_recria!D2" tooltip="Controle de criação, de pintinhos até início da produção." display="01. Cria e Recria" xr:uid="{00000000-0004-0000-0A00-000000000000}"/>
    <hyperlink ref="B6" location="coleta_ovos!D2" tooltip="Coleta de ovos pasa consumo e revenda." display="02. Coleta de Ovos" xr:uid="{00000000-0004-0000-0A00-000001000000}"/>
    <hyperlink ref="B7" location="viabilidade_negocio!D2" tooltip="Lançamento de informações para verificar viabilidade do negócio, custos com ração e produção de ovos." display="03. Viabilidade Negócio" xr:uid="{00000000-0004-0000-0A00-000002000000}"/>
    <hyperlink ref="B8" location="entrada_animais!D2" tooltip="Lançamento de compras de animais, juntamente com preços, idades e locais de compra." display="04. Entrada Animais" xr:uid="{00000000-0004-0000-0A00-000003000000}"/>
    <hyperlink ref="B9" location="contagem_animais!D2" tooltip="Controle de contagem de aves, para verificar possíveis perdas e manter exatidão nos relatórios." display="05. Cont. Animais" xr:uid="{00000000-0004-0000-0A00-000004000000}"/>
    <hyperlink ref="B10" location="producao!A1" tooltip="Controle de produção de ovos galados." display="06. Ovos Galados" xr:uid="{00000000-0004-0000-0A00-000005000000}"/>
    <hyperlink ref="B11" location="controle_chocadeiras!D2" tooltip="Acompanhamento da produção de pintinhos nas chocadeiras." display="07. Controle Chocad." xr:uid="{00000000-0004-0000-0A00-000006000000}"/>
    <hyperlink ref="B12" location="resumo_chocadeira!D2" tooltip="Resumo de produção das chocadeiras." display="08. Resumo Chocad." xr:uid="{00000000-0004-0000-0A00-000007000000}"/>
    <hyperlink ref="B13" location="formula_racao!D2" tooltip="Formulação da ração, com ingredientes e quantidades devidas." display="09. Fórm. de Ração" xr:uid="{00000000-0004-0000-0A00-000008000000}"/>
    <hyperlink ref="B14" location="proteina_racao!D2" tooltip="Como produzir sua ração? Saiba proporção exata." display="10. Proteína Ração" xr:uid="{00000000-0004-0000-0A00-000009000000}"/>
    <hyperlink ref="B15" location="custos_variaveis!D2" tooltip="Lançamento de todas despesas de seu negócio." display="11. Custo Variável" xr:uid="{00000000-0004-0000-0A00-00000A000000}"/>
    <hyperlink ref="B16" location="cheque_receb!D2" tooltip="Cheque que serve como comprovante de entrega e nota promissória." display="12. Comprovante" xr:uid="{00000000-0004-0000-0A00-00000B000000}"/>
    <hyperlink ref="B4" location="Menu!G13" display="MENU" xr:uid="{00000000-0004-0000-0A00-00000C000000}"/>
  </hyperlinks>
  <pageMargins left="0.25" right="0.25" top="0.75" bottom="0.75" header="0.3" footer="0.3"/>
  <pageSetup paperSize="9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Planilha12">
    <pageSetUpPr fitToPage="1"/>
  </sheetPr>
  <dimension ref="A1:GZ67"/>
  <sheetViews>
    <sheetView zoomScale="160" zoomScaleNormal="160" workbookViewId="0">
      <selection activeCell="B4" sqref="B4"/>
    </sheetView>
  </sheetViews>
  <sheetFormatPr defaultColWidth="9.140625" defaultRowHeight="18.75" x14ac:dyDescent="0.3"/>
  <cols>
    <col min="1" max="1" width="1.7109375" style="44" customWidth="1"/>
    <col min="2" max="2" width="13.85546875" style="45" customWidth="1"/>
    <col min="3" max="3" width="1.7109375" style="55" customWidth="1"/>
    <col min="4" max="4" width="27.140625" style="152" customWidth="1"/>
    <col min="5" max="5" width="11.5703125" style="152" customWidth="1"/>
    <col min="6" max="7" width="11.5703125" style="153" customWidth="1"/>
    <col min="8" max="9" width="11.5703125" style="152" customWidth="1"/>
    <col min="10" max="16384" width="9.140625" style="152"/>
  </cols>
  <sheetData>
    <row r="1" spans="1:208" s="41" customFormat="1" ht="16.5" x14ac:dyDescent="0.3">
      <c r="A1" s="44"/>
      <c r="B1" s="45"/>
      <c r="C1" s="55"/>
      <c r="D1" s="82"/>
      <c r="E1" s="82"/>
      <c r="F1" s="74"/>
      <c r="G1" s="76"/>
      <c r="H1" s="74"/>
      <c r="I1" s="74"/>
      <c r="O1" s="40"/>
      <c r="P1" s="40"/>
      <c r="W1" s="40"/>
      <c r="X1" s="40"/>
      <c r="AE1" s="40"/>
      <c r="AF1" s="40"/>
      <c r="AM1" s="40"/>
      <c r="AN1" s="40"/>
      <c r="AU1" s="40"/>
      <c r="AV1" s="40"/>
      <c r="BC1" s="40"/>
      <c r="BD1" s="40"/>
      <c r="BK1" s="40"/>
      <c r="BL1" s="40"/>
      <c r="BS1" s="40"/>
      <c r="BT1" s="40"/>
      <c r="CA1" s="40"/>
      <c r="CB1" s="40"/>
      <c r="CI1" s="40"/>
      <c r="CJ1" s="40"/>
      <c r="CQ1" s="40"/>
      <c r="CR1" s="40"/>
      <c r="CY1" s="40"/>
      <c r="CZ1" s="40"/>
      <c r="DG1" s="40"/>
      <c r="DH1" s="40"/>
      <c r="DO1" s="40"/>
      <c r="DP1" s="40"/>
      <c r="DW1" s="40"/>
      <c r="DX1" s="40"/>
      <c r="EE1" s="40"/>
      <c r="EF1" s="40"/>
      <c r="EM1" s="40"/>
      <c r="EN1" s="40"/>
      <c r="EU1" s="40"/>
      <c r="EV1" s="40"/>
      <c r="FC1" s="40"/>
      <c r="FD1" s="40"/>
      <c r="FK1" s="40"/>
      <c r="FL1" s="40"/>
      <c r="FS1" s="40"/>
      <c r="FT1" s="40"/>
      <c r="GA1" s="40"/>
      <c r="GB1" s="40"/>
      <c r="GI1" s="40"/>
      <c r="GJ1" s="40"/>
      <c r="GQ1" s="40"/>
      <c r="GR1" s="40"/>
      <c r="GY1" s="40"/>
      <c r="GZ1" s="40"/>
    </row>
    <row r="2" spans="1:208" s="41" customFormat="1" ht="16.5" x14ac:dyDescent="0.3">
      <c r="A2" s="44"/>
      <c r="B2" s="45"/>
      <c r="C2" s="55"/>
      <c r="D2" s="509" t="s">
        <v>253</v>
      </c>
      <c r="E2" s="510"/>
      <c r="F2" s="510"/>
      <c r="G2" s="510"/>
      <c r="H2" s="510"/>
      <c r="I2" s="510"/>
      <c r="O2" s="40"/>
      <c r="P2" s="40"/>
      <c r="W2" s="40"/>
      <c r="X2" s="40"/>
      <c r="AE2" s="40"/>
      <c r="AF2" s="40"/>
      <c r="AM2" s="40"/>
      <c r="AN2" s="40"/>
      <c r="AU2" s="40"/>
      <c r="AV2" s="40"/>
      <c r="BC2" s="40"/>
      <c r="BD2" s="40"/>
      <c r="BK2" s="40"/>
      <c r="BL2" s="40"/>
      <c r="BS2" s="40"/>
      <c r="BT2" s="40"/>
      <c r="CA2" s="40"/>
      <c r="CB2" s="40"/>
      <c r="CI2" s="40"/>
      <c r="CJ2" s="40"/>
      <c r="CQ2" s="40"/>
      <c r="CR2" s="40"/>
      <c r="CY2" s="40"/>
      <c r="CZ2" s="40"/>
      <c r="DG2" s="40"/>
      <c r="DH2" s="40"/>
      <c r="DO2" s="40"/>
      <c r="DP2" s="40"/>
      <c r="DW2" s="40"/>
      <c r="DX2" s="40"/>
      <c r="EE2" s="40"/>
      <c r="EF2" s="40"/>
      <c r="EM2" s="40"/>
      <c r="EN2" s="40"/>
      <c r="EU2" s="40"/>
      <c r="EV2" s="40"/>
      <c r="FC2" s="40"/>
      <c r="FD2" s="40"/>
      <c r="FK2" s="40"/>
      <c r="FL2" s="40"/>
      <c r="FS2" s="40"/>
      <c r="FT2" s="40"/>
      <c r="GA2" s="40"/>
      <c r="GB2" s="40"/>
      <c r="GI2" s="40"/>
      <c r="GJ2" s="40"/>
      <c r="GQ2" s="40"/>
      <c r="GR2" s="40"/>
      <c r="GY2" s="40"/>
      <c r="GZ2" s="40"/>
    </row>
    <row r="3" spans="1:208" s="41" customFormat="1" ht="19.5" customHeight="1" thickBot="1" x14ac:dyDescent="0.35">
      <c r="A3" s="44"/>
      <c r="B3" s="45"/>
      <c r="C3" s="55"/>
      <c r="D3" s="82"/>
      <c r="E3" s="82"/>
      <c r="F3" s="74"/>
      <c r="G3" s="76"/>
      <c r="H3" s="74"/>
      <c r="I3" s="74"/>
      <c r="O3" s="40"/>
      <c r="P3" s="40"/>
      <c r="W3" s="40"/>
      <c r="X3" s="40"/>
      <c r="AE3" s="40"/>
      <c r="AF3" s="40"/>
      <c r="AM3" s="40"/>
      <c r="AN3" s="40"/>
      <c r="AU3" s="40"/>
      <c r="AV3" s="40"/>
      <c r="BC3" s="40"/>
      <c r="BD3" s="40"/>
      <c r="BK3" s="40"/>
      <c r="BL3" s="40"/>
      <c r="BS3" s="40"/>
      <c r="BT3" s="40"/>
      <c r="CA3" s="40"/>
      <c r="CB3" s="40"/>
      <c r="CI3" s="40"/>
      <c r="CJ3" s="40"/>
      <c r="CQ3" s="40"/>
      <c r="CR3" s="40"/>
      <c r="CY3" s="40"/>
      <c r="CZ3" s="40"/>
      <c r="DG3" s="40"/>
      <c r="DH3" s="40"/>
      <c r="DO3" s="40"/>
      <c r="DP3" s="40"/>
      <c r="DW3" s="40"/>
      <c r="DX3" s="40"/>
      <c r="EE3" s="40"/>
      <c r="EF3" s="40"/>
      <c r="EM3" s="40"/>
      <c r="EN3" s="40"/>
      <c r="EU3" s="40"/>
      <c r="EV3" s="40"/>
      <c r="FC3" s="40"/>
      <c r="FD3" s="40"/>
      <c r="FK3" s="40"/>
      <c r="FL3" s="40"/>
      <c r="FS3" s="40"/>
      <c r="FT3" s="40"/>
      <c r="GA3" s="40"/>
      <c r="GB3" s="40"/>
      <c r="GI3" s="40"/>
      <c r="GJ3" s="40"/>
      <c r="GQ3" s="40"/>
      <c r="GR3" s="40"/>
      <c r="GY3" s="40"/>
      <c r="GZ3" s="40"/>
    </row>
    <row r="4" spans="1:208" ht="19.5" thickBot="1" x14ac:dyDescent="0.35">
      <c r="B4" s="340" t="s">
        <v>214</v>
      </c>
      <c r="D4" s="138" t="s">
        <v>245</v>
      </c>
      <c r="E4" s="407">
        <v>100</v>
      </c>
      <c r="F4" s="139" t="s">
        <v>244</v>
      </c>
      <c r="G4" s="139" t="s">
        <v>236</v>
      </c>
      <c r="H4" s="139" t="s">
        <v>237</v>
      </c>
      <c r="I4" s="140" t="s">
        <v>238</v>
      </c>
    </row>
    <row r="5" spans="1:208" x14ac:dyDescent="0.3">
      <c r="B5" s="341" t="s">
        <v>426</v>
      </c>
      <c r="D5" s="141" t="s">
        <v>90</v>
      </c>
      <c r="E5" s="142">
        <f t="shared" ref="E5:E10" si="0">$E$4*F5</f>
        <v>43</v>
      </c>
      <c r="F5" s="143">
        <v>0.43</v>
      </c>
      <c r="G5" s="133">
        <f>VLOOKUP(D5,$D$47:$I$62,5,0)</f>
        <v>7.8799999999999995E-2</v>
      </c>
      <c r="H5" s="142">
        <f>(G5*F5)*$E$4</f>
        <v>3.3883999999999999</v>
      </c>
      <c r="I5" s="514">
        <f>F8*$E$4</f>
        <v>1.9</v>
      </c>
    </row>
    <row r="6" spans="1:208" x14ac:dyDescent="0.3">
      <c r="B6" s="342" t="s">
        <v>427</v>
      </c>
      <c r="D6" s="137" t="s">
        <v>92</v>
      </c>
      <c r="E6" s="128">
        <f t="shared" si="0"/>
        <v>54</v>
      </c>
      <c r="F6" s="133">
        <v>0.54</v>
      </c>
      <c r="G6" s="133">
        <f t="shared" ref="G6:G10" si="1">VLOOKUP(D6,$D$47:$I$62,5,0)</f>
        <v>0.46</v>
      </c>
      <c r="H6" s="128">
        <f>(G6*F6)*$E$4</f>
        <v>24.840000000000003</v>
      </c>
      <c r="I6" s="515"/>
    </row>
    <row r="7" spans="1:208" x14ac:dyDescent="0.3">
      <c r="A7" s="54"/>
      <c r="B7" s="343" t="s">
        <v>428</v>
      </c>
      <c r="C7" s="84"/>
      <c r="D7" s="137" t="s">
        <v>240</v>
      </c>
      <c r="E7" s="128">
        <f t="shared" si="0"/>
        <v>0.5</v>
      </c>
      <c r="F7" s="133">
        <v>5.0000000000000001E-3</v>
      </c>
      <c r="G7" s="133">
        <f t="shared" si="1"/>
        <v>0</v>
      </c>
      <c r="H7" s="128"/>
      <c r="I7" s="515"/>
    </row>
    <row r="8" spans="1:208" x14ac:dyDescent="0.3">
      <c r="A8" s="46"/>
      <c r="B8" s="342" t="s">
        <v>429</v>
      </c>
      <c r="C8" s="56"/>
      <c r="D8" s="137" t="s">
        <v>100</v>
      </c>
      <c r="E8" s="128">
        <f t="shared" si="0"/>
        <v>1.9</v>
      </c>
      <c r="F8" s="133">
        <v>1.9E-2</v>
      </c>
      <c r="G8" s="133">
        <f t="shared" si="1"/>
        <v>0</v>
      </c>
      <c r="H8" s="128"/>
      <c r="I8" s="515"/>
    </row>
    <row r="9" spans="1:208" x14ac:dyDescent="0.3">
      <c r="A9" s="120"/>
      <c r="B9" s="343" t="s">
        <v>434</v>
      </c>
      <c r="C9" s="57"/>
      <c r="D9" s="137" t="s">
        <v>239</v>
      </c>
      <c r="E9" s="128">
        <f t="shared" si="0"/>
        <v>0.1</v>
      </c>
      <c r="F9" s="133">
        <v>1E-3</v>
      </c>
      <c r="G9" s="133">
        <f t="shared" si="1"/>
        <v>0</v>
      </c>
      <c r="H9" s="128"/>
      <c r="I9" s="515"/>
    </row>
    <row r="10" spans="1:208" ht="19.5" thickBot="1" x14ac:dyDescent="0.35">
      <c r="A10" s="45"/>
      <c r="B10" s="342" t="s">
        <v>430</v>
      </c>
      <c r="C10" s="57"/>
      <c r="D10" s="137" t="s">
        <v>101</v>
      </c>
      <c r="E10" s="128">
        <f t="shared" si="0"/>
        <v>0.5</v>
      </c>
      <c r="F10" s="133">
        <v>5.0000000000000001E-3</v>
      </c>
      <c r="G10" s="133">
        <f t="shared" si="1"/>
        <v>0</v>
      </c>
      <c r="H10" s="128"/>
      <c r="I10" s="515"/>
    </row>
    <row r="11" spans="1:208" x14ac:dyDescent="0.3">
      <c r="A11" s="45"/>
      <c r="B11" s="343" t="s">
        <v>431</v>
      </c>
      <c r="C11" s="57"/>
      <c r="D11" s="511" t="s">
        <v>251</v>
      </c>
      <c r="E11" s="512"/>
      <c r="F11" s="513"/>
      <c r="G11" s="149">
        <f>(G5*F5)+(G6*F6)</f>
        <v>0.28228400000000003</v>
      </c>
      <c r="H11" s="150">
        <f>SUM(H5:H10)</f>
        <v>28.228400000000004</v>
      </c>
      <c r="I11" s="516">
        <f>((E5*(VLOOKUP(D5,$D$47:$I$62,6,0)))+(E6*(VLOOKUP(D6,$D$47:$I$62,6,0)))+(E7*(VLOOKUP(D7,$D$47:$I$62,6,0)))+(E8*(VLOOKUP(D8,$D$47:$I$62,6,0)))+(E9*(VLOOKUP(D9,$D$47:$I$62,6,0)))+(E10*(VLOOKUP(D10,$D$47:$I$62,6,0))))/E4</f>
        <v>1.2485000000000002</v>
      </c>
    </row>
    <row r="12" spans="1:208" ht="19.5" thickBot="1" x14ac:dyDescent="0.35">
      <c r="A12" s="45"/>
      <c r="B12" s="342" t="s">
        <v>432</v>
      </c>
      <c r="C12" s="57"/>
      <c r="D12" s="518" t="s">
        <v>103</v>
      </c>
      <c r="E12" s="519"/>
      <c r="F12" s="519"/>
      <c r="G12" s="519"/>
      <c r="H12" s="520"/>
      <c r="I12" s="517"/>
    </row>
    <row r="13" spans="1:208" ht="15" customHeight="1" thickBot="1" x14ac:dyDescent="0.35">
      <c r="A13" s="45"/>
      <c r="B13" s="343" t="s">
        <v>433</v>
      </c>
      <c r="C13" s="57"/>
      <c r="D13" s="22"/>
      <c r="E13" s="22"/>
      <c r="F13" s="23"/>
      <c r="G13" s="23"/>
      <c r="H13" s="22"/>
      <c r="I13" s="22"/>
    </row>
    <row r="14" spans="1:208" ht="19.5" thickBot="1" x14ac:dyDescent="0.35">
      <c r="A14" s="45"/>
      <c r="B14" s="342" t="s">
        <v>424</v>
      </c>
      <c r="C14" s="57"/>
      <c r="D14" s="131" t="s">
        <v>246</v>
      </c>
      <c r="E14" s="408">
        <v>100</v>
      </c>
      <c r="F14" s="114" t="s">
        <v>244</v>
      </c>
      <c r="G14" s="114" t="s">
        <v>236</v>
      </c>
      <c r="H14" s="114" t="s">
        <v>237</v>
      </c>
      <c r="I14" s="115" t="s">
        <v>238</v>
      </c>
    </row>
    <row r="15" spans="1:208" x14ac:dyDescent="0.3">
      <c r="A15" s="45"/>
      <c r="B15" s="343" t="s">
        <v>425</v>
      </c>
      <c r="C15" s="57"/>
      <c r="D15" s="132" t="s">
        <v>90</v>
      </c>
      <c r="E15" s="128">
        <f t="shared" ref="E15:E20" si="2">$E$14*F15</f>
        <v>48</v>
      </c>
      <c r="F15" s="133">
        <v>0.48</v>
      </c>
      <c r="G15" s="133">
        <f>VLOOKUP(D15,$D$47:$I$62,5,0)</f>
        <v>7.8799999999999995E-2</v>
      </c>
      <c r="H15" s="128">
        <f>(G15*F15)*$E$14</f>
        <v>3.7823999999999995</v>
      </c>
      <c r="I15" s="527">
        <f>F18*$E$14</f>
        <v>1.9</v>
      </c>
    </row>
    <row r="16" spans="1:208" ht="19.5" thickBot="1" x14ac:dyDescent="0.35">
      <c r="A16" s="45"/>
      <c r="B16" s="344" t="s">
        <v>453</v>
      </c>
      <c r="C16" s="57"/>
      <c r="D16" s="132" t="s">
        <v>92</v>
      </c>
      <c r="E16" s="128">
        <f t="shared" si="2"/>
        <v>49</v>
      </c>
      <c r="F16" s="133">
        <v>0.49</v>
      </c>
      <c r="G16" s="133">
        <f t="shared" ref="G16:G20" si="3">VLOOKUP(D16,$D$47:$I$62,5,0)</f>
        <v>0.46</v>
      </c>
      <c r="H16" s="128">
        <f>(G16*F16)*$E$14</f>
        <v>22.540000000000003</v>
      </c>
      <c r="I16" s="528"/>
    </row>
    <row r="17" spans="1:9" x14ac:dyDescent="0.3">
      <c r="A17" s="45"/>
      <c r="B17" s="152"/>
      <c r="C17" s="57"/>
      <c r="D17" s="132" t="s">
        <v>240</v>
      </c>
      <c r="E17" s="128">
        <f t="shared" si="2"/>
        <v>0.5</v>
      </c>
      <c r="F17" s="133">
        <v>5.0000000000000001E-3</v>
      </c>
      <c r="G17" s="133">
        <f t="shared" si="3"/>
        <v>0</v>
      </c>
      <c r="H17" s="128"/>
      <c r="I17" s="528"/>
    </row>
    <row r="18" spans="1:9" x14ac:dyDescent="0.3">
      <c r="A18" s="45"/>
      <c r="B18" s="152"/>
      <c r="C18" s="57"/>
      <c r="D18" s="132" t="s">
        <v>100</v>
      </c>
      <c r="E18" s="128">
        <f t="shared" si="2"/>
        <v>1.9</v>
      </c>
      <c r="F18" s="133">
        <v>1.9E-2</v>
      </c>
      <c r="G18" s="133">
        <f t="shared" si="3"/>
        <v>0</v>
      </c>
      <c r="H18" s="128"/>
      <c r="I18" s="528"/>
    </row>
    <row r="19" spans="1:9" x14ac:dyDescent="0.3">
      <c r="A19" s="45"/>
      <c r="B19" s="152"/>
      <c r="C19" s="57"/>
      <c r="D19" s="132" t="s">
        <v>239</v>
      </c>
      <c r="E19" s="128">
        <f t="shared" si="2"/>
        <v>0.1</v>
      </c>
      <c r="F19" s="133">
        <v>1E-3</v>
      </c>
      <c r="G19" s="133">
        <f t="shared" si="3"/>
        <v>0</v>
      </c>
      <c r="H19" s="128"/>
      <c r="I19" s="528"/>
    </row>
    <row r="20" spans="1:9" ht="19.5" thickBot="1" x14ac:dyDescent="0.35">
      <c r="A20" s="45"/>
      <c r="C20" s="57"/>
      <c r="D20" s="132" t="s">
        <v>101</v>
      </c>
      <c r="E20" s="128">
        <f t="shared" si="2"/>
        <v>0.5</v>
      </c>
      <c r="F20" s="133">
        <v>5.0000000000000001E-3</v>
      </c>
      <c r="G20" s="133">
        <f t="shared" si="3"/>
        <v>0</v>
      </c>
      <c r="H20" s="128"/>
      <c r="I20" s="528"/>
    </row>
    <row r="21" spans="1:9" x14ac:dyDescent="0.3">
      <c r="A21" s="45"/>
      <c r="D21" s="529" t="s">
        <v>102</v>
      </c>
      <c r="E21" s="525"/>
      <c r="F21" s="526"/>
      <c r="G21" s="129">
        <f>(G15*F15)+(G16*F16)</f>
        <v>0.26322400000000001</v>
      </c>
      <c r="H21" s="130">
        <f>SUM(H15:H20)</f>
        <v>26.322400000000002</v>
      </c>
      <c r="I21" s="516">
        <f>((E15*(VLOOKUP(D15,$D$47:$I$62,6,0)))+(E16*(VLOOKUP(D16,$D$47:$I$62,6,0)))+(E17*(VLOOKUP(D17,$D$47:$I$62,6,0)))+(E18*(VLOOKUP(D18,$D$47:$I$62,6,0)))+(E19*(VLOOKUP(D19,$D$47:$I$62,6,0)))+(E20*(VLOOKUP(D20,$D$47:$I$62,6,0))))/E14</f>
        <v>1.2165000000000001</v>
      </c>
    </row>
    <row r="22" spans="1:9" ht="19.5" thickBot="1" x14ac:dyDescent="0.35">
      <c r="A22" s="45"/>
      <c r="D22" s="518" t="s">
        <v>103</v>
      </c>
      <c r="E22" s="519"/>
      <c r="F22" s="519"/>
      <c r="G22" s="519"/>
      <c r="H22" s="520"/>
      <c r="I22" s="517"/>
    </row>
    <row r="23" spans="1:9" ht="19.5" thickBot="1" x14ac:dyDescent="0.35">
      <c r="A23" s="45"/>
      <c r="D23" s="22"/>
      <c r="E23" s="22"/>
      <c r="F23" s="23"/>
      <c r="G23" s="23"/>
      <c r="H23" s="22"/>
      <c r="I23" s="22"/>
    </row>
    <row r="24" spans="1:9" ht="19.5" thickBot="1" x14ac:dyDescent="0.35">
      <c r="A24" s="45"/>
      <c r="D24" s="134" t="s">
        <v>247</v>
      </c>
      <c r="E24" s="409">
        <v>100</v>
      </c>
      <c r="F24" s="135" t="s">
        <v>244</v>
      </c>
      <c r="G24" s="135" t="s">
        <v>236</v>
      </c>
      <c r="H24" s="135" t="s">
        <v>237</v>
      </c>
      <c r="I24" s="136" t="s">
        <v>238</v>
      </c>
    </row>
    <row r="25" spans="1:9" x14ac:dyDescent="0.3">
      <c r="A25" s="45"/>
      <c r="D25" s="137" t="s">
        <v>90</v>
      </c>
      <c r="E25" s="128">
        <f t="shared" ref="E25:E30" si="4">$E$24*F25</f>
        <v>61.5</v>
      </c>
      <c r="F25" s="133">
        <v>0.61499999999999999</v>
      </c>
      <c r="G25" s="133">
        <f>VLOOKUP(D25,$D$47:$I$62,5,0)</f>
        <v>7.8799999999999995E-2</v>
      </c>
      <c r="H25" s="128">
        <f>(G25*F25)*$E$24</f>
        <v>4.8461999999999996</v>
      </c>
      <c r="I25" s="530">
        <f>F28*$E$24</f>
        <v>1.9</v>
      </c>
    </row>
    <row r="26" spans="1:9" x14ac:dyDescent="0.3">
      <c r="A26" s="45"/>
      <c r="D26" s="137" t="s">
        <v>92</v>
      </c>
      <c r="E26" s="128">
        <f t="shared" si="4"/>
        <v>35.5</v>
      </c>
      <c r="F26" s="133">
        <v>0.35499999999999998</v>
      </c>
      <c r="G26" s="133">
        <f t="shared" ref="G26:G30" si="5">VLOOKUP(D26,$D$47:$I$62,5,0)</f>
        <v>0.46</v>
      </c>
      <c r="H26" s="128">
        <f>(G26*F26)*$E$24</f>
        <v>16.329999999999998</v>
      </c>
      <c r="I26" s="515"/>
    </row>
    <row r="27" spans="1:9" x14ac:dyDescent="0.3">
      <c r="A27" s="45"/>
      <c r="D27" s="137" t="s">
        <v>240</v>
      </c>
      <c r="E27" s="128">
        <f t="shared" si="4"/>
        <v>0.5</v>
      </c>
      <c r="F27" s="133">
        <v>5.0000000000000001E-3</v>
      </c>
      <c r="G27" s="133">
        <f t="shared" si="5"/>
        <v>0</v>
      </c>
      <c r="H27" s="128"/>
      <c r="I27" s="515"/>
    </row>
    <row r="28" spans="1:9" x14ac:dyDescent="0.3">
      <c r="A28" s="45"/>
      <c r="D28" s="137" t="s">
        <v>100</v>
      </c>
      <c r="E28" s="128">
        <f t="shared" si="4"/>
        <v>1.9</v>
      </c>
      <c r="F28" s="133">
        <v>1.9E-2</v>
      </c>
      <c r="G28" s="133">
        <f t="shared" si="5"/>
        <v>0</v>
      </c>
      <c r="H28" s="128"/>
      <c r="I28" s="515"/>
    </row>
    <row r="29" spans="1:9" x14ac:dyDescent="0.3">
      <c r="A29" s="45"/>
      <c r="D29" s="137" t="s">
        <v>239</v>
      </c>
      <c r="E29" s="128">
        <f t="shared" si="4"/>
        <v>0.1</v>
      </c>
      <c r="F29" s="133">
        <v>1E-3</v>
      </c>
      <c r="G29" s="133">
        <f t="shared" si="5"/>
        <v>0</v>
      </c>
      <c r="H29" s="128"/>
      <c r="I29" s="515"/>
    </row>
    <row r="30" spans="1:9" ht="19.5" thickBot="1" x14ac:dyDescent="0.35">
      <c r="A30" s="45"/>
      <c r="D30" s="137" t="s">
        <v>101</v>
      </c>
      <c r="E30" s="128">
        <f t="shared" si="4"/>
        <v>0.5</v>
      </c>
      <c r="F30" s="133">
        <v>5.0000000000000001E-3</v>
      </c>
      <c r="G30" s="133">
        <f t="shared" si="5"/>
        <v>0</v>
      </c>
      <c r="H30" s="128"/>
      <c r="I30" s="515"/>
    </row>
    <row r="31" spans="1:9" x14ac:dyDescent="0.3">
      <c r="A31" s="45"/>
      <c r="D31" s="524" t="s">
        <v>102</v>
      </c>
      <c r="E31" s="525"/>
      <c r="F31" s="526"/>
      <c r="G31" s="129">
        <f>(G25*F25)+(G26*F26)</f>
        <v>0.21176200000000001</v>
      </c>
      <c r="H31" s="130">
        <f>SUM(H25:H30)</f>
        <v>21.176199999999998</v>
      </c>
      <c r="I31" s="516">
        <f>((E25*(VLOOKUP(D25,$D$47:$I$62,6,0)))+(E26*(VLOOKUP(D26,$D$47:$I$62,6,0)))+(E27*(VLOOKUP(D27,$D$47:$I$62,6,0)))+(E28*(VLOOKUP(D28,$D$47:$I$62,6,0)))+(E29*(VLOOKUP(D29,$D$47:$I$62,6,0)))+(E30*(VLOOKUP(D30,$D$47:$I$62,6,0))))/E24</f>
        <v>1.1301000000000001</v>
      </c>
    </row>
    <row r="32" spans="1:9" ht="19.5" thickBot="1" x14ac:dyDescent="0.35">
      <c r="A32" s="45"/>
      <c r="D32" s="518" t="s">
        <v>103</v>
      </c>
      <c r="E32" s="519"/>
      <c r="F32" s="519"/>
      <c r="G32" s="519"/>
      <c r="H32" s="520"/>
      <c r="I32" s="517"/>
    </row>
    <row r="33" spans="1:9" ht="19.5" thickBot="1" x14ac:dyDescent="0.35">
      <c r="A33" s="45"/>
      <c r="D33" s="22"/>
      <c r="E33" s="22"/>
      <c r="F33" s="23"/>
      <c r="G33" s="23"/>
      <c r="H33" s="22"/>
      <c r="I33" s="22"/>
    </row>
    <row r="34" spans="1:9" ht="19.5" thickBot="1" x14ac:dyDescent="0.35">
      <c r="A34" s="45"/>
      <c r="D34" s="134" t="s">
        <v>248</v>
      </c>
      <c r="E34" s="409">
        <v>105</v>
      </c>
      <c r="F34" s="135" t="s">
        <v>244</v>
      </c>
      <c r="G34" s="135" t="s">
        <v>236</v>
      </c>
      <c r="H34" s="135" t="s">
        <v>237</v>
      </c>
      <c r="I34" s="136" t="s">
        <v>238</v>
      </c>
    </row>
    <row r="35" spans="1:9" x14ac:dyDescent="0.3">
      <c r="A35" s="45"/>
      <c r="D35" s="137" t="s">
        <v>90</v>
      </c>
      <c r="E35" s="128">
        <f t="shared" ref="E35:E41" si="6">$E$34*F35</f>
        <v>59.997</v>
      </c>
      <c r="F35" s="133">
        <v>0.57140000000000002</v>
      </c>
      <c r="G35" s="133">
        <f>VLOOKUP(D35,$D$47:$I$62,5,0)</f>
        <v>7.8799999999999995E-2</v>
      </c>
      <c r="H35" s="128">
        <f>(G35*F35)*$E$34</f>
        <v>4.7277636000000003</v>
      </c>
      <c r="I35" s="531">
        <f>F38*$E$34</f>
        <v>9.9960000000000004</v>
      </c>
    </row>
    <row r="36" spans="1:9" x14ac:dyDescent="0.3">
      <c r="A36" s="45"/>
      <c r="D36" s="137" t="s">
        <v>92</v>
      </c>
      <c r="E36" s="128">
        <f t="shared" si="6"/>
        <v>25.000500000000002</v>
      </c>
      <c r="F36" s="133">
        <v>0.23810000000000001</v>
      </c>
      <c r="G36" s="133">
        <f t="shared" ref="G36:G41" si="7">VLOOKUP(D36,$D$47:$I$62,5,0)</f>
        <v>0.46</v>
      </c>
      <c r="H36" s="128">
        <f>(G36*F36)*$E$34</f>
        <v>11.500230000000002</v>
      </c>
      <c r="I36" s="532"/>
    </row>
    <row r="37" spans="1:9" x14ac:dyDescent="0.3">
      <c r="A37" s="45"/>
      <c r="D37" s="137" t="s">
        <v>243</v>
      </c>
      <c r="E37" s="128">
        <f t="shared" si="6"/>
        <v>4.9980000000000002</v>
      </c>
      <c r="F37" s="133">
        <v>4.7600000000000003E-2</v>
      </c>
      <c r="G37" s="133">
        <f t="shared" si="7"/>
        <v>0</v>
      </c>
      <c r="H37" s="128"/>
      <c r="I37" s="532"/>
    </row>
    <row r="38" spans="1:9" x14ac:dyDescent="0.3">
      <c r="A38" s="45"/>
      <c r="D38" s="137" t="s">
        <v>100</v>
      </c>
      <c r="E38" s="128">
        <f t="shared" si="6"/>
        <v>9.9960000000000004</v>
      </c>
      <c r="F38" s="133">
        <v>9.5200000000000007E-2</v>
      </c>
      <c r="G38" s="133">
        <f t="shared" si="7"/>
        <v>0</v>
      </c>
      <c r="H38" s="128"/>
      <c r="I38" s="532"/>
    </row>
    <row r="39" spans="1:9" x14ac:dyDescent="0.3">
      <c r="A39" s="45"/>
      <c r="D39" s="137" t="s">
        <v>101</v>
      </c>
      <c r="E39" s="128">
        <f t="shared" si="6"/>
        <v>0.504</v>
      </c>
      <c r="F39" s="133">
        <v>4.7999999999999996E-3</v>
      </c>
      <c r="G39" s="133">
        <f t="shared" si="7"/>
        <v>0</v>
      </c>
      <c r="H39" s="128"/>
      <c r="I39" s="532"/>
    </row>
    <row r="40" spans="1:9" x14ac:dyDescent="0.3">
      <c r="A40" s="45"/>
      <c r="D40" s="137" t="s">
        <v>241</v>
      </c>
      <c r="E40" s="128">
        <f t="shared" si="6"/>
        <v>0.504</v>
      </c>
      <c r="F40" s="133">
        <v>4.7999999999999996E-3</v>
      </c>
      <c r="G40" s="133">
        <f t="shared" si="7"/>
        <v>0</v>
      </c>
      <c r="H40" s="128"/>
      <c r="I40" s="532"/>
    </row>
    <row r="41" spans="1:9" ht="19.5" thickBot="1" x14ac:dyDescent="0.35">
      <c r="A41" s="45"/>
      <c r="D41" s="137" t="s">
        <v>242</v>
      </c>
      <c r="E41" s="128">
        <f t="shared" si="6"/>
        <v>4.0005000000000006</v>
      </c>
      <c r="F41" s="133">
        <v>3.8100000000000002E-2</v>
      </c>
      <c r="G41" s="133">
        <f t="shared" si="7"/>
        <v>0.18</v>
      </c>
      <c r="H41" s="128">
        <f>(G41*F41)*$E$34</f>
        <v>0.72009000000000001</v>
      </c>
      <c r="I41" s="533"/>
    </row>
    <row r="42" spans="1:9" x14ac:dyDescent="0.3">
      <c r="A42" s="45"/>
      <c r="D42" s="524" t="s">
        <v>102</v>
      </c>
      <c r="E42" s="525"/>
      <c r="F42" s="526"/>
      <c r="G42" s="129">
        <f>(G36*F36)+(G35*F35)+(G41*F41)</f>
        <v>0.16141032000000002</v>
      </c>
      <c r="H42" s="130">
        <f>SUM(H35:H41)</f>
        <v>16.9480836</v>
      </c>
      <c r="I42" s="516">
        <f>((E35*(VLOOKUP(D35,$D$47:$I$62,6,0)))+(E36*(VLOOKUP(D36,$D$47:$I$62,6,0)))+(E37*(VLOOKUP(D37,$D$47:$I$62,6,0)))+(E38*(VLOOKUP(D38,$D$47:$I$62,6,0)))+(E39*(VLOOKUP(D39,$D$47:$I$62,6,0)))+(E40*(VLOOKUP(D40,$D$47:$I$62,6,0)))+(E41*(VLOOKUP(D41,$D$47:$I$62,6,0))))/E34</f>
        <v>1.2789940000000002</v>
      </c>
    </row>
    <row r="43" spans="1:9" ht="19.5" thickBot="1" x14ac:dyDescent="0.35">
      <c r="A43" s="45"/>
      <c r="D43" s="518" t="s">
        <v>103</v>
      </c>
      <c r="E43" s="519"/>
      <c r="F43" s="519"/>
      <c r="G43" s="519"/>
      <c r="H43" s="520"/>
      <c r="I43" s="517"/>
    </row>
    <row r="44" spans="1:9" ht="19.5" thickBot="1" x14ac:dyDescent="0.35">
      <c r="A44" s="45"/>
    </row>
    <row r="45" spans="1:9" x14ac:dyDescent="0.3">
      <c r="A45" s="45"/>
      <c r="D45" s="521" t="s">
        <v>252</v>
      </c>
      <c r="E45" s="522"/>
      <c r="F45" s="522"/>
      <c r="G45" s="522"/>
      <c r="H45" s="522"/>
      <c r="I45" s="523"/>
    </row>
    <row r="46" spans="1:9" x14ac:dyDescent="0.3">
      <c r="A46" s="45"/>
      <c r="D46" s="145" t="s">
        <v>249</v>
      </c>
      <c r="E46" s="146" t="s">
        <v>28</v>
      </c>
      <c r="F46" s="147" t="s">
        <v>91</v>
      </c>
      <c r="G46" s="148" t="s">
        <v>31</v>
      </c>
      <c r="H46" s="148" t="s">
        <v>255</v>
      </c>
      <c r="I46" s="148" t="s">
        <v>250</v>
      </c>
    </row>
    <row r="47" spans="1:9" x14ac:dyDescent="0.3">
      <c r="A47" s="45"/>
      <c r="D47" s="410" t="s">
        <v>90</v>
      </c>
      <c r="E47" s="411">
        <v>38</v>
      </c>
      <c r="F47" s="412">
        <v>50</v>
      </c>
      <c r="G47" s="413"/>
      <c r="H47" s="414">
        <v>7.8799999999999995E-2</v>
      </c>
      <c r="I47" s="151">
        <f>IFERROR(E47/F47,"")</f>
        <v>0.76</v>
      </c>
    </row>
    <row r="48" spans="1:9" x14ac:dyDescent="0.3">
      <c r="A48" s="45"/>
      <c r="D48" s="410" t="s">
        <v>92</v>
      </c>
      <c r="E48" s="411">
        <v>70</v>
      </c>
      <c r="F48" s="412">
        <v>50</v>
      </c>
      <c r="G48" s="413"/>
      <c r="H48" s="414">
        <v>0.46</v>
      </c>
      <c r="I48" s="151">
        <f t="shared" ref="I48:I58" si="8">IFERROR(E48/F48,"")</f>
        <v>1.4</v>
      </c>
    </row>
    <row r="49" spans="1:9" x14ac:dyDescent="0.3">
      <c r="A49" s="45"/>
      <c r="D49" s="410" t="s">
        <v>93</v>
      </c>
      <c r="E49" s="411">
        <v>30</v>
      </c>
      <c r="F49" s="412">
        <v>30</v>
      </c>
      <c r="G49" s="413"/>
      <c r="H49" s="414">
        <v>0.14000000000000001</v>
      </c>
      <c r="I49" s="151">
        <f t="shared" si="8"/>
        <v>1</v>
      </c>
    </row>
    <row r="50" spans="1:9" x14ac:dyDescent="0.3">
      <c r="A50" s="45"/>
      <c r="D50" s="410" t="s">
        <v>240</v>
      </c>
      <c r="E50" s="411">
        <v>300</v>
      </c>
      <c r="F50" s="412">
        <v>10</v>
      </c>
      <c r="G50" s="413"/>
      <c r="H50" s="414"/>
      <c r="I50" s="151">
        <f t="shared" si="8"/>
        <v>30</v>
      </c>
    </row>
    <row r="51" spans="1:9" x14ac:dyDescent="0.3">
      <c r="A51" s="45"/>
      <c r="D51" s="410" t="s">
        <v>243</v>
      </c>
      <c r="E51" s="411">
        <v>150</v>
      </c>
      <c r="F51" s="412">
        <v>20</v>
      </c>
      <c r="G51" s="413"/>
      <c r="H51" s="414"/>
      <c r="I51" s="151">
        <f t="shared" si="8"/>
        <v>7.5</v>
      </c>
    </row>
    <row r="52" spans="1:9" x14ac:dyDescent="0.3">
      <c r="A52" s="45"/>
      <c r="D52" s="410" t="s">
        <v>100</v>
      </c>
      <c r="E52" s="411">
        <v>20</v>
      </c>
      <c r="F52" s="412">
        <v>50</v>
      </c>
      <c r="G52" s="413"/>
      <c r="H52" s="414"/>
      <c r="I52" s="151">
        <f t="shared" si="8"/>
        <v>0.4</v>
      </c>
    </row>
    <row r="53" spans="1:9" x14ac:dyDescent="0.3">
      <c r="A53" s="45"/>
      <c r="D53" s="410" t="s">
        <v>239</v>
      </c>
      <c r="E53" s="411">
        <v>15</v>
      </c>
      <c r="F53" s="412">
        <v>25</v>
      </c>
      <c r="G53" s="413"/>
      <c r="H53" s="414"/>
      <c r="I53" s="151">
        <f t="shared" si="8"/>
        <v>0.6</v>
      </c>
    </row>
    <row r="54" spans="1:9" x14ac:dyDescent="0.3">
      <c r="A54" s="45"/>
      <c r="D54" s="410" t="s">
        <v>101</v>
      </c>
      <c r="E54" s="411">
        <v>1.5</v>
      </c>
      <c r="F54" s="412">
        <v>1</v>
      </c>
      <c r="G54" s="413"/>
      <c r="H54" s="414"/>
      <c r="I54" s="151">
        <f t="shared" si="8"/>
        <v>1.5</v>
      </c>
    </row>
    <row r="55" spans="1:9" x14ac:dyDescent="0.3">
      <c r="A55" s="45"/>
      <c r="D55" s="410" t="s">
        <v>242</v>
      </c>
      <c r="E55" s="411">
        <v>2.7</v>
      </c>
      <c r="F55" s="412">
        <v>1</v>
      </c>
      <c r="G55" s="413"/>
      <c r="H55" s="414">
        <v>0.18</v>
      </c>
      <c r="I55" s="151">
        <f t="shared" si="8"/>
        <v>2.7</v>
      </c>
    </row>
    <row r="56" spans="1:9" x14ac:dyDescent="0.3">
      <c r="A56" s="45"/>
      <c r="D56" s="425" t="s">
        <v>241</v>
      </c>
      <c r="E56" s="426">
        <v>65</v>
      </c>
      <c r="F56" s="427">
        <v>50</v>
      </c>
      <c r="G56" s="428"/>
      <c r="H56" s="429"/>
      <c r="I56" s="151">
        <f t="shared" si="8"/>
        <v>1.3</v>
      </c>
    </row>
    <row r="57" spans="1:9" x14ac:dyDescent="0.3">
      <c r="A57" s="45"/>
      <c r="D57" s="425" t="s">
        <v>463</v>
      </c>
      <c r="E57" s="426">
        <v>66</v>
      </c>
      <c r="F57" s="427">
        <v>40</v>
      </c>
      <c r="G57" s="428"/>
      <c r="H57" s="429">
        <v>0.3</v>
      </c>
      <c r="I57" s="430">
        <f t="shared" si="8"/>
        <v>1.65</v>
      </c>
    </row>
    <row r="58" spans="1:9" x14ac:dyDescent="0.3">
      <c r="A58" s="45"/>
      <c r="D58" s="425" t="s">
        <v>464</v>
      </c>
      <c r="E58" s="426">
        <v>71</v>
      </c>
      <c r="F58" s="427">
        <v>40</v>
      </c>
      <c r="G58" s="428"/>
      <c r="H58" s="429">
        <v>0.38</v>
      </c>
      <c r="I58" s="430">
        <f t="shared" si="8"/>
        <v>1.7749999999999999</v>
      </c>
    </row>
    <row r="59" spans="1:9" x14ac:dyDescent="0.3">
      <c r="A59" s="45"/>
      <c r="D59" s="425"/>
      <c r="E59" s="426"/>
      <c r="F59" s="427"/>
      <c r="G59" s="428"/>
      <c r="H59" s="429"/>
      <c r="I59" s="430"/>
    </row>
    <row r="60" spans="1:9" x14ac:dyDescent="0.3">
      <c r="A60" s="45"/>
      <c r="D60" s="425"/>
      <c r="E60" s="426"/>
      <c r="F60" s="427"/>
      <c r="G60" s="428"/>
      <c r="H60" s="429"/>
      <c r="I60" s="430"/>
    </row>
    <row r="61" spans="1:9" x14ac:dyDescent="0.3">
      <c r="A61" s="45"/>
      <c r="D61" s="425"/>
      <c r="E61" s="426"/>
      <c r="F61" s="427"/>
      <c r="G61" s="428"/>
      <c r="H61" s="429"/>
      <c r="I61" s="430"/>
    </row>
    <row r="62" spans="1:9" ht="19.5" thickBot="1" x14ac:dyDescent="0.35">
      <c r="A62" s="45"/>
      <c r="D62" s="415"/>
      <c r="E62" s="416"/>
      <c r="F62" s="417"/>
      <c r="G62" s="418"/>
      <c r="H62" s="419"/>
      <c r="I62" s="431" t="str">
        <f>IFERROR(E62/F62,"")</f>
        <v/>
      </c>
    </row>
    <row r="63" spans="1:9" x14ac:dyDescent="0.3">
      <c r="A63" s="45"/>
    </row>
    <row r="64" spans="1:9" x14ac:dyDescent="0.3">
      <c r="D64" s="274" t="s">
        <v>245</v>
      </c>
    </row>
    <row r="65" spans="4:4" x14ac:dyDescent="0.3">
      <c r="D65" s="274" t="s">
        <v>246</v>
      </c>
    </row>
    <row r="66" spans="4:4" x14ac:dyDescent="0.3">
      <c r="D66" s="274" t="s">
        <v>247</v>
      </c>
    </row>
    <row r="67" spans="4:4" x14ac:dyDescent="0.3">
      <c r="D67" s="274" t="s">
        <v>248</v>
      </c>
    </row>
  </sheetData>
  <sheetProtection algorithmName="SHA-512" hashValue="7ho5uOerb+RybC0BsjuZnZ0kpOr205deNNmfA9vyCdj9J4+RK46E7QEIJy+XDUaHmsBTqvR1GIowC2exadGItQ==" saltValue="3JYO8rGAZYg2M2qJfMdd7A==" spinCount="100000" sheet="1" objects="1" scenarios="1" selectLockedCells="1"/>
  <mergeCells count="18">
    <mergeCell ref="D45:I45"/>
    <mergeCell ref="D31:F31"/>
    <mergeCell ref="I15:I20"/>
    <mergeCell ref="D21:F21"/>
    <mergeCell ref="I21:I22"/>
    <mergeCell ref="D22:H22"/>
    <mergeCell ref="I31:I32"/>
    <mergeCell ref="D32:H32"/>
    <mergeCell ref="I25:I30"/>
    <mergeCell ref="D42:F42"/>
    <mergeCell ref="I35:I41"/>
    <mergeCell ref="I42:I43"/>
    <mergeCell ref="D43:H43"/>
    <mergeCell ref="D2:I2"/>
    <mergeCell ref="D11:F11"/>
    <mergeCell ref="I5:I10"/>
    <mergeCell ref="I11:I12"/>
    <mergeCell ref="D12:H12"/>
  </mergeCells>
  <conditionalFormatting sqref="D5:F10 H6:H10 H5:I5 D47:I62">
    <cfRule type="cellIs" dxfId="70" priority="35" operator="equal">
      <formula>#REF!</formula>
    </cfRule>
    <cfRule type="cellIs" dxfId="69" priority="36" operator="equal">
      <formula>#REF!</formula>
    </cfRule>
  </conditionalFormatting>
  <conditionalFormatting sqref="G11">
    <cfRule type="cellIs" dxfId="68" priority="33" operator="equal">
      <formula>#REF!</formula>
    </cfRule>
    <cfRule type="cellIs" dxfId="67" priority="34" operator="equal">
      <formula>#REF!</formula>
    </cfRule>
  </conditionalFormatting>
  <conditionalFormatting sqref="H11">
    <cfRule type="cellIs" dxfId="66" priority="31" operator="equal">
      <formula>#REF!</formula>
    </cfRule>
    <cfRule type="cellIs" dxfId="65" priority="32" operator="equal">
      <formula>#REF!</formula>
    </cfRule>
  </conditionalFormatting>
  <conditionalFormatting sqref="D15:F20 H16:H20 H15:I15">
    <cfRule type="cellIs" dxfId="64" priority="29" operator="equal">
      <formula>#REF!</formula>
    </cfRule>
    <cfRule type="cellIs" dxfId="63" priority="30" operator="equal">
      <formula>#REF!</formula>
    </cfRule>
  </conditionalFormatting>
  <conditionalFormatting sqref="G21">
    <cfRule type="cellIs" dxfId="62" priority="27" operator="equal">
      <formula>#REF!</formula>
    </cfRule>
    <cfRule type="cellIs" dxfId="61" priority="28" operator="equal">
      <formula>#REF!</formula>
    </cfRule>
  </conditionalFormatting>
  <conditionalFormatting sqref="H21">
    <cfRule type="cellIs" dxfId="60" priority="25" operator="equal">
      <formula>#REF!</formula>
    </cfRule>
    <cfRule type="cellIs" dxfId="59" priority="26" operator="equal">
      <formula>#REF!</formula>
    </cfRule>
  </conditionalFormatting>
  <conditionalFormatting sqref="D25:F30 H26:H30 H25:I25">
    <cfRule type="cellIs" dxfId="58" priority="23" operator="equal">
      <formula>#REF!</formula>
    </cfRule>
    <cfRule type="cellIs" dxfId="57" priority="24" operator="equal">
      <formula>#REF!</formula>
    </cfRule>
  </conditionalFormatting>
  <conditionalFormatting sqref="G31">
    <cfRule type="cellIs" dxfId="56" priority="21" operator="equal">
      <formula>#REF!</formula>
    </cfRule>
    <cfRule type="cellIs" dxfId="55" priority="22" operator="equal">
      <formula>#REF!</formula>
    </cfRule>
  </conditionalFormatting>
  <conditionalFormatting sqref="H31">
    <cfRule type="cellIs" dxfId="54" priority="19" operator="equal">
      <formula>#REF!</formula>
    </cfRule>
    <cfRule type="cellIs" dxfId="53" priority="20" operator="equal">
      <formula>#REF!</formula>
    </cfRule>
  </conditionalFormatting>
  <conditionalFormatting sqref="D35:F41 H35:I35 H36:H41">
    <cfRule type="cellIs" dxfId="52" priority="17" operator="equal">
      <formula>#REF!</formula>
    </cfRule>
    <cfRule type="cellIs" dxfId="51" priority="18" operator="equal">
      <formula>#REF!</formula>
    </cfRule>
  </conditionalFormatting>
  <conditionalFormatting sqref="G42">
    <cfRule type="cellIs" dxfId="50" priority="15" operator="equal">
      <formula>#REF!</formula>
    </cfRule>
    <cfRule type="cellIs" dxfId="49" priority="16" operator="equal">
      <formula>#REF!</formula>
    </cfRule>
  </conditionalFormatting>
  <conditionalFormatting sqref="H42">
    <cfRule type="cellIs" dxfId="48" priority="13" operator="equal">
      <formula>#REF!</formula>
    </cfRule>
    <cfRule type="cellIs" dxfId="47" priority="14" operator="equal">
      <formula>#REF!</formula>
    </cfRule>
  </conditionalFormatting>
  <conditionalFormatting sqref="G5:G10">
    <cfRule type="cellIs" dxfId="46" priority="9" operator="equal">
      <formula>#REF!</formula>
    </cfRule>
    <cfRule type="cellIs" dxfId="45" priority="10" operator="equal">
      <formula>#REF!</formula>
    </cfRule>
  </conditionalFormatting>
  <conditionalFormatting sqref="G15:G20">
    <cfRule type="cellIs" dxfId="44" priority="7" operator="equal">
      <formula>#REF!</formula>
    </cfRule>
    <cfRule type="cellIs" dxfId="43" priority="8" operator="equal">
      <formula>#REF!</formula>
    </cfRule>
  </conditionalFormatting>
  <conditionalFormatting sqref="G25:G30">
    <cfRule type="cellIs" dxfId="42" priority="5" operator="equal">
      <formula>#REF!</formula>
    </cfRule>
    <cfRule type="cellIs" dxfId="41" priority="6" operator="equal">
      <formula>#REF!</formula>
    </cfRule>
  </conditionalFormatting>
  <conditionalFormatting sqref="G35:G40">
    <cfRule type="cellIs" dxfId="40" priority="3" operator="equal">
      <formula>#REF!</formula>
    </cfRule>
    <cfRule type="cellIs" dxfId="39" priority="4" operator="equal">
      <formula>#REF!</formula>
    </cfRule>
  </conditionalFormatting>
  <conditionalFormatting sqref="G41">
    <cfRule type="cellIs" dxfId="38" priority="1" operator="equal">
      <formula>#REF!</formula>
    </cfRule>
    <cfRule type="cellIs" dxfId="37" priority="2" operator="equal">
      <formula>#REF!</formula>
    </cfRule>
  </conditionalFormatting>
  <hyperlinks>
    <hyperlink ref="B5" location="cria_recria!D2" tooltip="Controle de criação, de pintinhos até início da produção." display="01. Cria e Recria" xr:uid="{00000000-0004-0000-0B00-000000000000}"/>
    <hyperlink ref="B6" location="coleta_ovos!D2" tooltip="Coleta de ovos pasa consumo e revenda." display="02. Coleta de Ovos" xr:uid="{00000000-0004-0000-0B00-000001000000}"/>
    <hyperlink ref="B7" location="viabilidade_negocio!D2" tooltip="Lançamento de informações para verificar viabilidade do negócio, custos com ração e produção de ovos." display="03. Viabilidade Negócio" xr:uid="{00000000-0004-0000-0B00-000002000000}"/>
    <hyperlink ref="B8" location="entrada_animais!D2" tooltip="Lançamento de compras de animais, juntamente com preços, idades e locais de compra." display="04. Entrada Animais" xr:uid="{00000000-0004-0000-0B00-000003000000}"/>
    <hyperlink ref="B9" location="contagem_animais!D2" tooltip="Controle de contagem de aves, para verificar possíveis perdas e manter exatidão nos relatórios." display="05. Cont. Animais" xr:uid="{00000000-0004-0000-0B00-000004000000}"/>
    <hyperlink ref="B10" location="producao!A1" tooltip="Controle de produção de ovos galados." display="06. Ovos Galados" xr:uid="{00000000-0004-0000-0B00-000005000000}"/>
    <hyperlink ref="B11" location="controle_chocadeiras!D2" tooltip="Acompanhamento da produção de pintinhos nas chocadeiras." display="07. Controle Chocad." xr:uid="{00000000-0004-0000-0B00-000006000000}"/>
    <hyperlink ref="B12" location="resumo_chocadeira!D2" tooltip="Resumo de produção das chocadeiras." display="08. Resumo Chocad." xr:uid="{00000000-0004-0000-0B00-000007000000}"/>
    <hyperlink ref="B13" location="formula_racao!D2" tooltip="Formulação da ração, com ingredientes e quantidades devidas." display="09. Fórm. de Ração" xr:uid="{00000000-0004-0000-0B00-000008000000}"/>
    <hyperlink ref="B14" location="proteina_racao!D2" tooltip="Como produzir sua ração? Saiba proporção exata." display="10. Proteína Ração" xr:uid="{00000000-0004-0000-0B00-000009000000}"/>
    <hyperlink ref="B15" location="custos_variaveis!D2" tooltip="Lançamento de todas despesas de seu negócio." display="11. Custo Variável" xr:uid="{00000000-0004-0000-0B00-00000A000000}"/>
    <hyperlink ref="B16" location="cheque_receb!D2" tooltip="Cheque que serve como comprovante de entrega e nota promissória." display="12. Comprovante" xr:uid="{00000000-0004-0000-0B00-00000B000000}"/>
    <hyperlink ref="B4" location="Menu!G13" display="MENU" xr:uid="{00000000-0004-0000-0B00-00000C000000}"/>
  </hyperlinks>
  <pageMargins left="1" right="1" top="1" bottom="1" header="0.5" footer="0.5"/>
  <pageSetup paperSize="9" scale="93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Planilha13"/>
  <dimension ref="A1:N61"/>
  <sheetViews>
    <sheetView topLeftCell="A2" zoomScale="160" zoomScaleNormal="160" workbookViewId="0">
      <selection activeCell="D5" sqref="D5"/>
    </sheetView>
  </sheetViews>
  <sheetFormatPr defaultRowHeight="16.5" x14ac:dyDescent="0.3"/>
  <cols>
    <col min="1" max="1" width="1.7109375" style="44" customWidth="1"/>
    <col min="2" max="2" width="13.85546875" style="45" customWidth="1"/>
    <col min="3" max="3" width="1.7109375" style="55" customWidth="1"/>
    <col min="4" max="4" width="19.85546875" style="37" bestFit="1" customWidth="1"/>
    <col min="5" max="5" width="9.5703125" style="37" customWidth="1"/>
    <col min="6" max="6" width="15" style="37" customWidth="1"/>
    <col min="7" max="8" width="8.5703125" style="37" customWidth="1"/>
    <col min="9" max="9" width="25.28515625" style="38" customWidth="1"/>
    <col min="10" max="10" width="18.28515625" style="38" customWidth="1"/>
    <col min="11" max="11" width="12.85546875" style="38" customWidth="1"/>
    <col min="12" max="12" width="12.85546875" style="39" customWidth="1"/>
    <col min="13" max="13" width="12.85546875" style="38" customWidth="1"/>
    <col min="14" max="14" width="9.140625" style="38"/>
    <col min="15" max="16384" width="9.140625" style="37"/>
  </cols>
  <sheetData>
    <row r="1" spans="1:14" s="1" customFormat="1" ht="21" customHeight="1" x14ac:dyDescent="0.3">
      <c r="A1" s="44"/>
      <c r="B1" s="45"/>
      <c r="C1" s="55"/>
      <c r="I1" s="162"/>
      <c r="J1" s="162"/>
      <c r="K1" s="162"/>
      <c r="L1" s="163"/>
      <c r="M1" s="162"/>
      <c r="N1" s="162"/>
    </row>
    <row r="2" spans="1:14" s="1" customFormat="1" ht="21" customHeight="1" x14ac:dyDescent="0.3">
      <c r="A2" s="44"/>
      <c r="B2" s="45"/>
      <c r="C2" s="55"/>
      <c r="D2" s="509" t="s">
        <v>261</v>
      </c>
      <c r="E2" s="510"/>
      <c r="F2" s="510"/>
      <c r="G2" s="510"/>
      <c r="H2" s="510"/>
      <c r="I2" s="510"/>
      <c r="J2" s="162"/>
      <c r="K2" s="162"/>
      <c r="L2" s="163"/>
      <c r="M2" s="162"/>
      <c r="N2" s="162"/>
    </row>
    <row r="3" spans="1:14" s="1" customFormat="1" ht="21" customHeight="1" thickBot="1" x14ac:dyDescent="0.35">
      <c r="A3" s="44"/>
      <c r="B3" s="45"/>
      <c r="C3" s="55"/>
      <c r="I3" s="162"/>
      <c r="J3" s="162"/>
      <c r="K3" s="162"/>
      <c r="L3" s="163"/>
      <c r="M3" s="162"/>
      <c r="N3" s="162"/>
    </row>
    <row r="4" spans="1:14" ht="17.25" thickBot="1" x14ac:dyDescent="0.35">
      <c r="B4" s="340" t="s">
        <v>214</v>
      </c>
      <c r="D4" s="138" t="s">
        <v>254</v>
      </c>
      <c r="E4" s="144" t="s">
        <v>255</v>
      </c>
      <c r="F4" s="139" t="s">
        <v>256</v>
      </c>
      <c r="G4" s="139" t="s">
        <v>257</v>
      </c>
      <c r="H4" s="139" t="s">
        <v>258</v>
      </c>
      <c r="I4" s="140" t="s">
        <v>259</v>
      </c>
    </row>
    <row r="5" spans="1:14" ht="25.5" customHeight="1" x14ac:dyDescent="0.3">
      <c r="B5" s="341" t="s">
        <v>426</v>
      </c>
      <c r="D5" s="420" t="s">
        <v>92</v>
      </c>
      <c r="E5" s="133">
        <f>IFERROR(VLOOKUP(D5,formula_racao!D46:I62,5,0),"")</f>
        <v>0.46</v>
      </c>
      <c r="F5" s="534">
        <v>0.17</v>
      </c>
      <c r="G5" s="158">
        <f>(F5-E6)*100</f>
        <v>9.120000000000001</v>
      </c>
      <c r="H5" s="143">
        <f>G5/G7</f>
        <v>0.23924449108079748</v>
      </c>
      <c r="I5" s="536" t="s">
        <v>248</v>
      </c>
    </row>
    <row r="6" spans="1:14" ht="26.25" customHeight="1" thickBot="1" x14ac:dyDescent="0.35">
      <c r="B6" s="342" t="s">
        <v>427</v>
      </c>
      <c r="D6" s="421" t="s">
        <v>90</v>
      </c>
      <c r="E6" s="133">
        <f>IFERROR(VLOOKUP(D6,formula_racao!D47:I62,5,0),"")</f>
        <v>7.8799999999999995E-2</v>
      </c>
      <c r="F6" s="535"/>
      <c r="G6" s="159">
        <f>(E5-F5)*100</f>
        <v>29.000000000000004</v>
      </c>
      <c r="H6" s="133">
        <f>G6/G7</f>
        <v>0.76075550891920252</v>
      </c>
      <c r="I6" s="537"/>
    </row>
    <row r="7" spans="1:14" ht="16.5" customHeight="1" x14ac:dyDescent="0.3">
      <c r="A7" s="54"/>
      <c r="B7" s="343" t="s">
        <v>428</v>
      </c>
      <c r="C7" s="84"/>
      <c r="D7" s="511" t="s">
        <v>251</v>
      </c>
      <c r="E7" s="512"/>
      <c r="F7" s="513"/>
      <c r="G7" s="160">
        <f>SUM(G5:G6)</f>
        <v>38.120000000000005</v>
      </c>
      <c r="H7" s="161">
        <f>SUM(H5:H6)</f>
        <v>1</v>
      </c>
      <c r="I7" s="516">
        <f>((((H5*100)*VLOOKUP(D5,formula_racao!D47:I62,6,0))+((H6*100)*(VLOOKUP(D6,formula_racao!D47:I62,6,0))))+(IF(proteina_racao!I5=formula_racao!D4,(0.5*formula_racao!I50+1.9*formula_racao!I52+0.1*formula_racao!I53+0.5*formula_racao!I54),IF(I5=formula_racao!D14,(0.5*formula_racao!I50+1.9*formula_racao!I52+0.1*formula_racao!I53+0.5*formula_racao!I54),IF(proteina_racao!I5=formula_racao!D24,(0.5*formula_racao!I50+1.9*formula_racao!I52+0.1*formula_racao!I53+0.5*formula_racao!I54),IF(proteina_racao!I5=formula_racao!D24,(4.76*formula_racao!I50+9.52*formula_racao!I51+0.48*formula_racao!I54+0.48*formula_racao!I62+3.81*formula_racao!I55)))))))/100</f>
        <v>0.9131164742917105</v>
      </c>
    </row>
    <row r="8" spans="1:14" ht="15.75" customHeight="1" thickBot="1" x14ac:dyDescent="0.3">
      <c r="A8" s="46"/>
      <c r="B8" s="342" t="s">
        <v>429</v>
      </c>
      <c r="C8" s="56"/>
      <c r="D8" s="518" t="s">
        <v>260</v>
      </c>
      <c r="E8" s="519"/>
      <c r="F8" s="519"/>
      <c r="G8" s="519"/>
      <c r="H8" s="520"/>
      <c r="I8" s="517"/>
    </row>
    <row r="9" spans="1:14" s="1" customFormat="1" ht="14.1" customHeight="1" x14ac:dyDescent="0.25">
      <c r="A9" s="120"/>
      <c r="B9" s="343" t="s">
        <v>434</v>
      </c>
      <c r="C9" s="57"/>
      <c r="I9" s="162"/>
      <c r="N9" s="162"/>
    </row>
    <row r="10" spans="1:14" s="1" customFormat="1" ht="14.1" customHeight="1" x14ac:dyDescent="0.25">
      <c r="A10" s="45"/>
      <c r="B10" s="342" t="s">
        <v>430</v>
      </c>
      <c r="C10" s="57"/>
      <c r="I10" s="162"/>
      <c r="J10" s="162"/>
      <c r="K10" s="162"/>
      <c r="L10" s="163"/>
      <c r="M10" s="162"/>
      <c r="N10" s="162"/>
    </row>
    <row r="11" spans="1:14" s="1" customFormat="1" ht="14.1" customHeight="1" x14ac:dyDescent="0.25">
      <c r="A11" s="45"/>
      <c r="B11" s="343" t="s">
        <v>431</v>
      </c>
      <c r="C11" s="57"/>
      <c r="I11" s="162"/>
      <c r="J11" s="162"/>
      <c r="K11" s="162"/>
      <c r="L11" s="163"/>
      <c r="M11" s="162"/>
      <c r="N11" s="162"/>
    </row>
    <row r="12" spans="1:14" s="1" customFormat="1" ht="14.1" customHeight="1" x14ac:dyDescent="0.25">
      <c r="A12" s="45"/>
      <c r="B12" s="342" t="s">
        <v>432</v>
      </c>
      <c r="C12" s="57"/>
      <c r="H12" s="164"/>
      <c r="I12" s="162"/>
      <c r="J12" s="162"/>
      <c r="K12" s="162"/>
      <c r="L12" s="163"/>
      <c r="M12" s="162"/>
      <c r="N12" s="162"/>
    </row>
    <row r="13" spans="1:14" s="1" customFormat="1" ht="14.1" customHeight="1" x14ac:dyDescent="0.25">
      <c r="A13" s="45"/>
      <c r="B13" s="343" t="s">
        <v>433</v>
      </c>
      <c r="C13" s="57"/>
      <c r="I13" s="162"/>
      <c r="J13" s="162"/>
      <c r="K13" s="162"/>
      <c r="L13" s="163"/>
      <c r="M13" s="162"/>
      <c r="N13" s="162"/>
    </row>
    <row r="14" spans="1:14" s="1" customFormat="1" ht="14.1" customHeight="1" x14ac:dyDescent="0.25">
      <c r="A14" s="45"/>
      <c r="B14" s="342" t="s">
        <v>424</v>
      </c>
      <c r="C14" s="57"/>
      <c r="J14" s="162"/>
      <c r="K14" s="162"/>
      <c r="L14" s="163"/>
      <c r="M14" s="162"/>
      <c r="N14" s="162"/>
    </row>
    <row r="15" spans="1:14" s="1" customFormat="1" ht="14.1" customHeight="1" x14ac:dyDescent="0.25">
      <c r="A15" s="45"/>
      <c r="B15" s="343" t="s">
        <v>425</v>
      </c>
      <c r="C15" s="57"/>
      <c r="J15" s="162"/>
      <c r="K15" s="162"/>
      <c r="L15" s="163"/>
      <c r="M15" s="162"/>
      <c r="N15" s="162"/>
    </row>
    <row r="16" spans="1:14" s="1" customFormat="1" ht="14.1" customHeight="1" thickBot="1" x14ac:dyDescent="0.3">
      <c r="A16" s="45"/>
      <c r="B16" s="344" t="s">
        <v>453</v>
      </c>
      <c r="C16" s="57"/>
      <c r="J16" s="162"/>
      <c r="K16" s="162"/>
      <c r="L16" s="163"/>
      <c r="M16" s="162"/>
      <c r="N16" s="162"/>
    </row>
    <row r="17" spans="1:14" s="1" customFormat="1" ht="14.1" customHeight="1" x14ac:dyDescent="0.3">
      <c r="A17" s="45"/>
      <c r="B17" s="152"/>
      <c r="C17" s="57"/>
      <c r="J17" s="162"/>
      <c r="K17" s="162"/>
      <c r="L17" s="163"/>
      <c r="M17" s="162"/>
      <c r="N17" s="162"/>
    </row>
    <row r="18" spans="1:14" s="1" customFormat="1" ht="14.1" customHeight="1" x14ac:dyDescent="0.3">
      <c r="A18" s="45"/>
      <c r="B18" s="152"/>
      <c r="C18" s="57"/>
      <c r="J18" s="162"/>
      <c r="K18" s="162"/>
      <c r="L18" s="163"/>
      <c r="M18" s="162"/>
      <c r="N18" s="162"/>
    </row>
    <row r="19" spans="1:14" s="1" customFormat="1" ht="14.1" customHeight="1" x14ac:dyDescent="0.3">
      <c r="A19" s="45"/>
      <c r="B19" s="152"/>
      <c r="C19" s="57"/>
      <c r="I19" s="162"/>
      <c r="J19" s="162"/>
      <c r="K19" s="162"/>
      <c r="L19" s="163"/>
      <c r="M19" s="162"/>
      <c r="N19" s="162"/>
    </row>
    <row r="20" spans="1:14" s="1" customFormat="1" ht="15" x14ac:dyDescent="0.25">
      <c r="A20" s="45"/>
      <c r="B20" s="45"/>
      <c r="C20" s="57"/>
      <c r="I20" s="162"/>
      <c r="J20" s="162"/>
      <c r="K20" s="162"/>
      <c r="L20" s="163"/>
      <c r="M20" s="162"/>
      <c r="N20" s="162"/>
    </row>
    <row r="21" spans="1:14" s="1" customFormat="1" ht="15" x14ac:dyDescent="0.25">
      <c r="A21" s="45"/>
      <c r="B21" s="45"/>
      <c r="C21" s="55"/>
      <c r="I21" s="162"/>
      <c r="J21" s="162"/>
      <c r="K21" s="162"/>
      <c r="L21" s="163"/>
      <c r="M21" s="162"/>
      <c r="N21" s="162"/>
    </row>
    <row r="22" spans="1:14" s="1" customFormat="1" ht="15" x14ac:dyDescent="0.25">
      <c r="A22" s="45"/>
      <c r="B22" s="45"/>
      <c r="C22" s="55"/>
      <c r="I22" s="162"/>
      <c r="J22" s="162"/>
      <c r="K22" s="162"/>
      <c r="L22" s="163"/>
      <c r="M22" s="162"/>
      <c r="N22" s="162"/>
    </row>
    <row r="23" spans="1:14" s="1" customFormat="1" ht="15" x14ac:dyDescent="0.25">
      <c r="A23" s="45"/>
      <c r="B23" s="45"/>
      <c r="C23" s="55"/>
      <c r="I23" s="162"/>
      <c r="J23" s="162"/>
      <c r="K23" s="162"/>
      <c r="L23" s="163"/>
      <c r="M23" s="162"/>
      <c r="N23" s="162"/>
    </row>
    <row r="24" spans="1:14" s="1" customFormat="1" ht="15" x14ac:dyDescent="0.25">
      <c r="A24" s="45"/>
      <c r="B24" s="45"/>
      <c r="C24" s="55"/>
      <c r="I24" s="162"/>
      <c r="J24" s="162"/>
      <c r="K24" s="162"/>
      <c r="L24" s="163"/>
      <c r="M24" s="162"/>
      <c r="N24" s="162"/>
    </row>
    <row r="25" spans="1:14" s="1" customFormat="1" ht="15" x14ac:dyDescent="0.25">
      <c r="A25" s="45"/>
      <c r="B25" s="45"/>
      <c r="C25" s="55"/>
      <c r="I25" s="162"/>
      <c r="J25" s="162"/>
      <c r="K25" s="162"/>
      <c r="L25" s="163"/>
      <c r="M25" s="162"/>
      <c r="N25" s="162"/>
    </row>
    <row r="26" spans="1:14" s="1" customFormat="1" ht="15" x14ac:dyDescent="0.25">
      <c r="A26" s="45"/>
      <c r="B26" s="45"/>
      <c r="C26" s="55"/>
      <c r="I26" s="162"/>
      <c r="J26" s="162"/>
      <c r="K26" s="162"/>
      <c r="L26" s="163"/>
      <c r="M26" s="162"/>
      <c r="N26" s="162"/>
    </row>
    <row r="27" spans="1:14" s="1" customFormat="1" ht="15" x14ac:dyDescent="0.25">
      <c r="A27" s="45"/>
      <c r="B27" s="45"/>
      <c r="C27" s="55"/>
      <c r="I27" s="162"/>
      <c r="J27" s="162"/>
      <c r="K27" s="162"/>
      <c r="L27" s="163"/>
      <c r="M27" s="162"/>
      <c r="N27" s="162"/>
    </row>
    <row r="28" spans="1:14" s="1" customFormat="1" ht="15" x14ac:dyDescent="0.25">
      <c r="A28" s="45"/>
      <c r="B28" s="45"/>
      <c r="C28" s="55"/>
      <c r="I28" s="162"/>
      <c r="J28" s="162"/>
      <c r="K28" s="162"/>
      <c r="L28" s="163"/>
      <c r="M28" s="162"/>
      <c r="N28" s="162"/>
    </row>
    <row r="29" spans="1:14" s="1" customFormat="1" ht="15" x14ac:dyDescent="0.25">
      <c r="A29" s="45"/>
      <c r="B29" s="45"/>
      <c r="C29" s="55"/>
      <c r="I29" s="162"/>
      <c r="J29" s="162"/>
      <c r="K29" s="162"/>
      <c r="L29" s="163"/>
      <c r="M29" s="162"/>
      <c r="N29" s="162"/>
    </row>
    <row r="30" spans="1:14" s="1" customFormat="1" ht="15" x14ac:dyDescent="0.25">
      <c r="A30" s="45"/>
      <c r="B30" s="45"/>
      <c r="C30" s="55"/>
      <c r="I30" s="162"/>
      <c r="J30" s="162"/>
      <c r="K30" s="162"/>
      <c r="L30" s="163"/>
      <c r="M30" s="162"/>
      <c r="N30" s="162"/>
    </row>
    <row r="31" spans="1:14" s="1" customFormat="1" ht="15" x14ac:dyDescent="0.25">
      <c r="A31" s="45"/>
      <c r="B31" s="45"/>
      <c r="C31" s="55"/>
      <c r="I31" s="162"/>
      <c r="J31" s="162"/>
      <c r="K31" s="162"/>
      <c r="L31" s="163"/>
      <c r="M31" s="162"/>
      <c r="N31" s="162"/>
    </row>
    <row r="32" spans="1:14" s="1" customFormat="1" ht="15" x14ac:dyDescent="0.25">
      <c r="A32" s="45"/>
      <c r="B32" s="45"/>
      <c r="C32" s="55"/>
      <c r="I32" s="162"/>
      <c r="J32" s="162"/>
      <c r="K32" s="162"/>
      <c r="L32" s="163"/>
      <c r="M32" s="162"/>
      <c r="N32" s="162"/>
    </row>
    <row r="33" spans="1:14" s="1" customFormat="1" ht="15" x14ac:dyDescent="0.25">
      <c r="A33" s="45"/>
      <c r="B33" s="45"/>
      <c r="C33" s="55"/>
      <c r="I33" s="162"/>
      <c r="J33" s="162"/>
      <c r="K33" s="162"/>
      <c r="L33" s="163"/>
      <c r="M33" s="162"/>
      <c r="N33" s="162"/>
    </row>
    <row r="34" spans="1:14" s="1" customFormat="1" ht="15" x14ac:dyDescent="0.25">
      <c r="A34" s="45"/>
      <c r="B34" s="45"/>
      <c r="C34" s="55"/>
      <c r="I34" s="162"/>
      <c r="J34" s="162"/>
      <c r="K34" s="162"/>
      <c r="L34" s="163"/>
      <c r="M34" s="162"/>
      <c r="N34" s="162"/>
    </row>
    <row r="35" spans="1:14" s="1" customFormat="1" ht="15" x14ac:dyDescent="0.25">
      <c r="A35" s="45"/>
      <c r="B35" s="45"/>
      <c r="C35" s="55"/>
      <c r="I35" s="162"/>
      <c r="J35" s="162"/>
      <c r="K35" s="162"/>
      <c r="L35" s="163"/>
      <c r="M35" s="162"/>
      <c r="N35" s="162"/>
    </row>
    <row r="36" spans="1:14" s="1" customFormat="1" ht="15" x14ac:dyDescent="0.25">
      <c r="A36" s="45"/>
      <c r="B36" s="45"/>
      <c r="C36" s="55"/>
      <c r="I36" s="162"/>
      <c r="J36" s="162"/>
      <c r="K36" s="162"/>
      <c r="L36" s="163"/>
      <c r="M36" s="162"/>
      <c r="N36" s="162"/>
    </row>
    <row r="37" spans="1:14" s="1" customFormat="1" ht="15" x14ac:dyDescent="0.25">
      <c r="A37" s="45"/>
      <c r="B37" s="45"/>
      <c r="C37" s="55"/>
      <c r="I37" s="162"/>
      <c r="J37" s="162"/>
      <c r="K37" s="162"/>
      <c r="L37" s="163"/>
      <c r="M37" s="162"/>
      <c r="N37" s="162"/>
    </row>
    <row r="38" spans="1:14" s="1" customFormat="1" ht="15" x14ac:dyDescent="0.25">
      <c r="A38" s="45"/>
      <c r="B38" s="45"/>
      <c r="C38" s="55"/>
      <c r="I38" s="162"/>
      <c r="J38" s="162"/>
      <c r="K38" s="162"/>
      <c r="L38" s="163"/>
      <c r="M38" s="162"/>
      <c r="N38" s="162"/>
    </row>
    <row r="39" spans="1:14" s="1" customFormat="1" ht="15" x14ac:dyDescent="0.25">
      <c r="A39" s="45"/>
      <c r="B39" s="45"/>
      <c r="C39" s="55"/>
      <c r="I39" s="162"/>
      <c r="J39" s="162"/>
      <c r="K39" s="162"/>
      <c r="L39" s="163"/>
      <c r="M39" s="162"/>
      <c r="N39" s="162"/>
    </row>
    <row r="40" spans="1:14" s="1" customFormat="1" ht="15" x14ac:dyDescent="0.25">
      <c r="A40" s="45"/>
      <c r="B40" s="45"/>
      <c r="C40" s="55"/>
      <c r="I40" s="162"/>
      <c r="J40" s="162"/>
      <c r="K40" s="162"/>
      <c r="L40" s="163"/>
      <c r="M40" s="162"/>
      <c r="N40" s="162"/>
    </row>
    <row r="41" spans="1:14" s="1" customFormat="1" ht="15" x14ac:dyDescent="0.25">
      <c r="A41" s="45"/>
      <c r="B41" s="45"/>
      <c r="C41" s="55"/>
      <c r="I41" s="162"/>
      <c r="J41" s="162"/>
      <c r="K41" s="162"/>
      <c r="L41" s="163"/>
      <c r="M41" s="162"/>
      <c r="N41" s="162"/>
    </row>
    <row r="42" spans="1:14" s="1" customFormat="1" ht="15" x14ac:dyDescent="0.25">
      <c r="A42" s="45"/>
      <c r="B42" s="45"/>
      <c r="C42" s="55"/>
      <c r="I42" s="162"/>
      <c r="J42" s="162"/>
      <c r="K42" s="162"/>
      <c r="L42" s="163"/>
      <c r="M42" s="162"/>
      <c r="N42" s="162"/>
    </row>
    <row r="43" spans="1:14" s="1" customFormat="1" ht="15" x14ac:dyDescent="0.25">
      <c r="A43" s="45"/>
      <c r="B43" s="45"/>
      <c r="C43" s="55"/>
      <c r="I43" s="162"/>
      <c r="J43" s="162"/>
      <c r="K43" s="162"/>
      <c r="L43" s="163"/>
      <c r="M43" s="162"/>
      <c r="N43" s="162"/>
    </row>
    <row r="44" spans="1:14" s="1" customFormat="1" ht="15" x14ac:dyDescent="0.25">
      <c r="A44" s="45"/>
      <c r="B44" s="45"/>
      <c r="C44" s="55"/>
      <c r="I44" s="162"/>
      <c r="J44" s="162"/>
      <c r="K44" s="162"/>
      <c r="L44" s="163"/>
      <c r="M44" s="162"/>
      <c r="N44" s="162"/>
    </row>
    <row r="45" spans="1:14" s="1" customFormat="1" ht="15" x14ac:dyDescent="0.25">
      <c r="A45" s="45"/>
      <c r="B45" s="45"/>
      <c r="C45" s="55"/>
      <c r="I45" s="162"/>
      <c r="J45" s="162"/>
      <c r="K45" s="162"/>
      <c r="L45" s="163"/>
      <c r="M45" s="162"/>
      <c r="N45" s="162"/>
    </row>
    <row r="46" spans="1:14" s="1" customFormat="1" ht="15" x14ac:dyDescent="0.25">
      <c r="A46" s="45"/>
      <c r="B46" s="45"/>
      <c r="C46" s="55"/>
      <c r="I46" s="162"/>
      <c r="J46" s="162"/>
      <c r="K46" s="162"/>
      <c r="L46" s="163"/>
      <c r="M46" s="162"/>
      <c r="N46" s="162"/>
    </row>
    <row r="47" spans="1:14" s="1" customFormat="1" ht="15" x14ac:dyDescent="0.25">
      <c r="A47" s="45"/>
      <c r="B47" s="45"/>
      <c r="C47" s="55"/>
      <c r="I47" s="162"/>
      <c r="J47" s="162"/>
      <c r="K47" s="162"/>
      <c r="L47" s="163"/>
      <c r="M47" s="162"/>
      <c r="N47" s="162"/>
    </row>
    <row r="48" spans="1:14" s="1" customFormat="1" ht="15" x14ac:dyDescent="0.25">
      <c r="A48" s="45"/>
      <c r="B48" s="45"/>
      <c r="C48" s="55"/>
      <c r="I48" s="162"/>
      <c r="J48" s="162"/>
      <c r="K48" s="162"/>
      <c r="L48" s="163"/>
      <c r="M48" s="162"/>
      <c r="N48" s="162"/>
    </row>
    <row r="49" spans="1:14" s="1" customFormat="1" ht="15" x14ac:dyDescent="0.25">
      <c r="A49" s="45"/>
      <c r="B49" s="45"/>
      <c r="C49" s="55"/>
      <c r="I49" s="162"/>
      <c r="J49" s="162"/>
      <c r="K49" s="162"/>
      <c r="L49" s="163"/>
      <c r="M49" s="162"/>
      <c r="N49" s="162"/>
    </row>
    <row r="50" spans="1:14" s="1" customFormat="1" ht="15" x14ac:dyDescent="0.25">
      <c r="A50" s="45"/>
      <c r="B50" s="45"/>
      <c r="C50" s="55"/>
      <c r="I50" s="162"/>
      <c r="J50" s="162"/>
      <c r="K50" s="162"/>
      <c r="L50" s="163"/>
      <c r="M50" s="162"/>
      <c r="N50" s="162"/>
    </row>
    <row r="51" spans="1:14" s="1" customFormat="1" ht="15" x14ac:dyDescent="0.25">
      <c r="A51" s="45"/>
      <c r="B51" s="45"/>
      <c r="C51" s="55"/>
      <c r="I51" s="162"/>
      <c r="J51" s="162"/>
      <c r="K51" s="162"/>
      <c r="L51" s="163"/>
      <c r="M51" s="162"/>
      <c r="N51" s="162"/>
    </row>
    <row r="52" spans="1:14" s="1" customFormat="1" ht="15" x14ac:dyDescent="0.25">
      <c r="A52" s="45"/>
      <c r="B52" s="45"/>
      <c r="C52" s="55"/>
      <c r="I52" s="162"/>
      <c r="J52" s="162"/>
      <c r="K52" s="162"/>
      <c r="L52" s="163"/>
      <c r="M52" s="162"/>
      <c r="N52" s="162"/>
    </row>
    <row r="53" spans="1:14" s="1" customFormat="1" ht="15" x14ac:dyDescent="0.25">
      <c r="A53" s="45"/>
      <c r="B53" s="45"/>
      <c r="C53" s="55"/>
      <c r="I53" s="162"/>
      <c r="J53" s="162"/>
      <c r="K53" s="162"/>
      <c r="L53" s="163"/>
      <c r="M53" s="162"/>
      <c r="N53" s="162"/>
    </row>
    <row r="54" spans="1:14" s="1" customFormat="1" ht="15" x14ac:dyDescent="0.25">
      <c r="A54" s="45"/>
      <c r="B54" s="45"/>
      <c r="C54" s="55"/>
      <c r="I54" s="162"/>
      <c r="J54" s="162"/>
      <c r="K54" s="162"/>
      <c r="L54" s="163"/>
      <c r="M54" s="162"/>
      <c r="N54" s="162"/>
    </row>
    <row r="55" spans="1:14" s="1" customFormat="1" ht="15" x14ac:dyDescent="0.25">
      <c r="A55" s="45"/>
      <c r="B55" s="45"/>
      <c r="C55" s="55"/>
      <c r="I55" s="162"/>
      <c r="J55" s="162"/>
      <c r="K55" s="162"/>
      <c r="L55" s="163"/>
      <c r="M55" s="162"/>
      <c r="N55" s="162"/>
    </row>
    <row r="56" spans="1:14" s="1" customFormat="1" ht="15" x14ac:dyDescent="0.25">
      <c r="A56" s="45"/>
      <c r="B56" s="45"/>
      <c r="C56" s="55"/>
      <c r="I56" s="162"/>
      <c r="J56" s="162"/>
      <c r="K56" s="162"/>
      <c r="L56" s="163"/>
      <c r="M56" s="162"/>
      <c r="N56" s="162"/>
    </row>
    <row r="57" spans="1:14" s="1" customFormat="1" ht="15" x14ac:dyDescent="0.25">
      <c r="A57" s="45"/>
      <c r="B57" s="45"/>
      <c r="C57" s="55"/>
      <c r="I57" s="162"/>
      <c r="J57" s="162"/>
      <c r="K57" s="162"/>
      <c r="L57" s="163"/>
      <c r="M57" s="162"/>
      <c r="N57" s="162"/>
    </row>
    <row r="58" spans="1:14" s="1" customFormat="1" x14ac:dyDescent="0.3">
      <c r="A58" s="44"/>
      <c r="B58" s="45"/>
      <c r="C58" s="55"/>
      <c r="I58" s="162"/>
      <c r="J58" s="162"/>
      <c r="K58" s="162"/>
      <c r="L58" s="163"/>
      <c r="M58" s="162"/>
      <c r="N58" s="162"/>
    </row>
    <row r="59" spans="1:14" s="1" customFormat="1" x14ac:dyDescent="0.3">
      <c r="A59" s="44"/>
      <c r="B59" s="45"/>
      <c r="C59" s="55"/>
      <c r="I59" s="162"/>
      <c r="J59" s="162"/>
      <c r="K59" s="162"/>
      <c r="L59" s="163"/>
      <c r="M59" s="162"/>
      <c r="N59" s="162"/>
    </row>
    <row r="60" spans="1:14" s="1" customFormat="1" x14ac:dyDescent="0.3">
      <c r="A60" s="44"/>
      <c r="B60" s="45"/>
      <c r="C60" s="55"/>
      <c r="I60" s="162"/>
      <c r="J60" s="162"/>
      <c r="K60" s="162"/>
      <c r="L60" s="163"/>
      <c r="M60" s="162"/>
      <c r="N60" s="162"/>
    </row>
    <row r="61" spans="1:14" s="1" customFormat="1" x14ac:dyDescent="0.3">
      <c r="A61" s="44"/>
      <c r="B61" s="45"/>
      <c r="C61" s="55"/>
      <c r="I61" s="162"/>
      <c r="J61" s="162"/>
      <c r="K61" s="162"/>
      <c r="L61" s="163"/>
      <c r="M61" s="162"/>
      <c r="N61" s="162"/>
    </row>
  </sheetData>
  <sheetProtection algorithmName="SHA-512" hashValue="M4BsLiQiQeQ5VPrRIvOvrD2GKAR2m5lvISspxRlfCUvk8zGV4uhu2NAptK+fBicV53z6U9TF4q2NFY+toX2v6Q==" saltValue="oAZvYLMpyLR0hmKD4QbhMA==" spinCount="100000" sheet="1" objects="1" scenarios="1" selectLockedCells="1"/>
  <mergeCells count="6">
    <mergeCell ref="F5:F6"/>
    <mergeCell ref="D2:I2"/>
    <mergeCell ref="I5:I6"/>
    <mergeCell ref="D7:F7"/>
    <mergeCell ref="I7:I8"/>
    <mergeCell ref="D8:H8"/>
  </mergeCells>
  <hyperlinks>
    <hyperlink ref="B5" location="cria_recria!D2" tooltip="Controle de criação, de pintinhos até início da produção." display="01. Cria e Recria" xr:uid="{00000000-0004-0000-0C00-000000000000}"/>
    <hyperlink ref="B6" location="coleta_ovos!D2" tooltip="Coleta de ovos pasa consumo e revenda." display="02. Coleta de Ovos" xr:uid="{00000000-0004-0000-0C00-000001000000}"/>
    <hyperlink ref="B7" location="viabilidade_negocio!D2" tooltip="Lançamento de informações para verificar viabilidade do negócio, custos com ração e produção de ovos." display="03. Viabilidade Negócio" xr:uid="{00000000-0004-0000-0C00-000002000000}"/>
    <hyperlink ref="B8" location="entrada_animais!D2" tooltip="Lançamento de compras de animais, juntamente com preços, idades e locais de compra." display="04. Entrada Animais" xr:uid="{00000000-0004-0000-0C00-000003000000}"/>
    <hyperlink ref="B9" location="contagem_animais!D2" tooltip="Controle de contagem de aves, para verificar possíveis perdas e manter exatidão nos relatórios." display="05. Cont. Animais" xr:uid="{00000000-0004-0000-0C00-000004000000}"/>
    <hyperlink ref="B10" location="producao!A1" tooltip="Controle de produção de ovos galados." display="06. Ovos Galados" xr:uid="{00000000-0004-0000-0C00-000005000000}"/>
    <hyperlink ref="B11" location="controle_chocadeiras!D2" tooltip="Acompanhamento da produção de pintinhos nas chocadeiras." display="07. Controle Chocad." xr:uid="{00000000-0004-0000-0C00-000006000000}"/>
    <hyperlink ref="B12" location="resumo_chocadeira!D2" tooltip="Resumo de produção das chocadeiras." display="08. Resumo Chocad." xr:uid="{00000000-0004-0000-0C00-000007000000}"/>
    <hyperlink ref="B13" location="formula_racao!D2" tooltip="Formulação da ração, com ingredientes e quantidades devidas." display="09. Fórm. de Ração" xr:uid="{00000000-0004-0000-0C00-000008000000}"/>
    <hyperlink ref="B14" location="proteina_racao!D2" tooltip="Como produzir sua ração? Saiba proporção exata." display="10. Proteína Ração" xr:uid="{00000000-0004-0000-0C00-000009000000}"/>
    <hyperlink ref="B15" location="custos_variaveis!D2" tooltip="Lançamento de todas despesas de seu negócio." display="11. Custo Variável" xr:uid="{00000000-0004-0000-0C00-00000A000000}"/>
    <hyperlink ref="B16" location="cheque_receb!D2" tooltip="Cheque que serve como comprovante de entrega e nota promissória." display="12. Comprovante" xr:uid="{00000000-0004-0000-0C00-00000B000000}"/>
    <hyperlink ref="B4" location="Menu!G13" display="MENU" xr:uid="{00000000-0004-0000-0C00-00000C000000}"/>
  </hyperlinks>
  <pageMargins left="0.511811024" right="0.511811024" top="0.78740157499999996" bottom="0.78740157499999996" header="0.31496062000000002" footer="0.31496062000000002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" operator="equal" id="{B6AE09E0-57DD-4862-92FC-CCBA6D7CD2BD}">
            <xm:f>formula_racao!#REF!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6" operator="equal" id="{F79CDE1E-3988-474F-AD89-2E38B56C2742}">
            <xm:f>formula_racao!#REF!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D6:E6 G6:H6 D5:I5</xm:sqref>
        </x14:conditionalFormatting>
        <x14:conditionalFormatting xmlns:xm="http://schemas.microsoft.com/office/excel/2006/main">
          <x14:cfRule type="cellIs" priority="3" operator="equal" id="{DAA11D26-C62C-4770-A973-BBDAE704814E}">
            <xm:f>formula_racao!#REF!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4" operator="equal" id="{165F959C-E6FC-4104-AD0D-D8F878164C1B}">
            <xm:f>formula_racao!#REF!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G7</xm:sqref>
        </x14:conditionalFormatting>
        <x14:conditionalFormatting xmlns:xm="http://schemas.microsoft.com/office/excel/2006/main">
          <x14:cfRule type="cellIs" priority="1" operator="equal" id="{9AF97D39-29FC-42AD-9D34-40C08AB03676}">
            <xm:f>formula_racao!#REF!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2" operator="equal" id="{EC1D8710-CC1F-423E-B53E-B290FDBB12F5}">
            <xm:f>formula_racao!#REF!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C00-000000000000}">
          <x14:formula1>
            <xm:f>formula_racao!$D$47:$D$62</xm:f>
          </x14:formula1>
          <xm:sqref>D5:D6</xm:sqref>
        </x14:dataValidation>
        <x14:dataValidation type="list" allowBlank="1" showInputMessage="1" showErrorMessage="1" xr:uid="{00000000-0002-0000-0C00-000001000000}">
          <x14:formula1>
            <xm:f>formula_racao!$D$64:$D$67</xm:f>
          </x14:formula1>
          <xm:sqref>I5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Planilha14"/>
  <dimension ref="A1:N130"/>
  <sheetViews>
    <sheetView showRowColHeaders="0" topLeftCell="C1" zoomScale="115" zoomScaleNormal="115" workbookViewId="0">
      <selection activeCell="D2" sqref="D2:K2"/>
    </sheetView>
  </sheetViews>
  <sheetFormatPr defaultColWidth="9.140625" defaultRowHeight="16.5" x14ac:dyDescent="0.3"/>
  <cols>
    <col min="1" max="1" width="1.7109375" style="44" customWidth="1"/>
    <col min="2" max="2" width="13.85546875" style="45" customWidth="1"/>
    <col min="3" max="3" width="1.7109375" style="55" customWidth="1"/>
    <col min="4" max="4" width="10.28515625" style="78" bestFit="1" customWidth="1"/>
    <col min="5" max="5" width="26.42578125" style="83" bestFit="1" customWidth="1"/>
    <col min="6" max="6" width="20.140625" style="83" customWidth="1"/>
    <col min="7" max="7" width="5.42578125" style="78" customWidth="1"/>
    <col min="8" max="8" width="5.42578125" style="79" customWidth="1"/>
    <col min="9" max="9" width="11" style="80" customWidth="1"/>
    <col min="10" max="10" width="10" style="81" customWidth="1"/>
    <col min="11" max="11" width="19.140625" style="78" customWidth="1"/>
    <col min="12" max="12" width="2.7109375" style="78" customWidth="1"/>
    <col min="13" max="13" width="19.85546875" style="83" bestFit="1" customWidth="1"/>
    <col min="14" max="14" width="13.28515625" style="81" bestFit="1" customWidth="1"/>
    <col min="15" max="16384" width="9.140625" style="78"/>
  </cols>
  <sheetData>
    <row r="1" spans="1:14" s="44" customFormat="1" ht="21.75" customHeight="1" x14ac:dyDescent="0.3">
      <c r="B1" s="45"/>
      <c r="C1" s="55"/>
      <c r="E1" s="82"/>
      <c r="F1" s="82"/>
      <c r="G1" s="74"/>
      <c r="H1" s="76"/>
      <c r="I1" s="74"/>
      <c r="J1" s="74"/>
      <c r="K1" s="71"/>
      <c r="L1" s="68"/>
      <c r="M1" s="82"/>
      <c r="N1" s="74"/>
    </row>
    <row r="2" spans="1:14" s="44" customFormat="1" ht="21.75" customHeight="1" x14ac:dyDescent="0.3">
      <c r="B2" s="45"/>
      <c r="C2" s="55"/>
      <c r="D2" s="453" t="s">
        <v>221</v>
      </c>
      <c r="E2" s="454"/>
      <c r="F2" s="454"/>
      <c r="G2" s="454"/>
      <c r="H2" s="454"/>
      <c r="I2" s="454"/>
      <c r="J2" s="454"/>
      <c r="K2" s="454"/>
      <c r="M2" s="82"/>
      <c r="N2" s="74"/>
    </row>
    <row r="3" spans="1:14" s="44" customFormat="1" ht="21.75" customHeight="1" thickBot="1" x14ac:dyDescent="0.35">
      <c r="B3" s="45"/>
      <c r="C3" s="55"/>
      <c r="E3" s="82"/>
      <c r="F3" s="82"/>
      <c r="G3" s="74"/>
      <c r="H3" s="76"/>
      <c r="I3" s="74"/>
      <c r="J3" s="74"/>
      <c r="K3" s="71"/>
      <c r="L3" s="68"/>
      <c r="M3" s="82"/>
      <c r="N3" s="74"/>
    </row>
    <row r="4" spans="1:14" s="85" customFormat="1" ht="17.25" thickBot="1" x14ac:dyDescent="0.35">
      <c r="A4" s="54"/>
      <c r="B4" s="340" t="s">
        <v>214</v>
      </c>
      <c r="C4" s="84"/>
      <c r="D4" s="93" t="s">
        <v>0</v>
      </c>
      <c r="E4" s="93" t="s">
        <v>27</v>
      </c>
      <c r="F4" s="93" t="s">
        <v>32</v>
      </c>
      <c r="G4" s="93" t="s">
        <v>38</v>
      </c>
      <c r="H4" s="94" t="s">
        <v>29</v>
      </c>
      <c r="I4" s="95" t="s">
        <v>28</v>
      </c>
      <c r="J4" s="95" t="s">
        <v>30</v>
      </c>
      <c r="K4" s="96" t="s">
        <v>31</v>
      </c>
      <c r="M4" s="58" t="s">
        <v>223</v>
      </c>
      <c r="N4" s="86" t="s">
        <v>222</v>
      </c>
    </row>
    <row r="5" spans="1:14" ht="15.75" customHeight="1" x14ac:dyDescent="0.25">
      <c r="A5" s="46"/>
      <c r="B5" s="341" t="s">
        <v>426</v>
      </c>
      <c r="C5" s="56"/>
      <c r="D5" s="351"/>
      <c r="E5" s="384"/>
      <c r="F5" s="384"/>
      <c r="G5" s="352"/>
      <c r="H5" s="353"/>
      <c r="I5" s="354"/>
      <c r="J5" s="348">
        <f>I5*H5</f>
        <v>0</v>
      </c>
      <c r="K5" s="423"/>
      <c r="M5" s="89" t="str">
        <f>IFERROR('Banco de Dados'!C4,"")</f>
        <v>1.1 Custo Variável</v>
      </c>
      <c r="N5" s="87">
        <f t="shared" ref="N5:N31" si="0">SUMIFS($J$5:$J$130,$F$5:$F$130,M5)</f>
        <v>0</v>
      </c>
    </row>
    <row r="6" spans="1:14" ht="15" customHeight="1" x14ac:dyDescent="0.25">
      <c r="A6" s="45"/>
      <c r="B6" s="342" t="s">
        <v>427</v>
      </c>
      <c r="C6" s="57"/>
      <c r="D6" s="351"/>
      <c r="E6" s="384"/>
      <c r="F6" s="384"/>
      <c r="G6" s="352"/>
      <c r="H6" s="353"/>
      <c r="I6" s="354"/>
      <c r="J6" s="348">
        <f>I6*H6</f>
        <v>0</v>
      </c>
      <c r="K6" s="423"/>
      <c r="M6" s="89" t="str">
        <f>IFERROR('Banco de Dados'!C5,"")</f>
        <v>1.1.1 Impostos</v>
      </c>
      <c r="N6" s="87">
        <f t="shared" si="0"/>
        <v>0</v>
      </c>
    </row>
    <row r="7" spans="1:14" ht="15" customHeight="1" x14ac:dyDescent="0.25">
      <c r="A7" s="45"/>
      <c r="B7" s="343" t="s">
        <v>428</v>
      </c>
      <c r="C7" s="57"/>
      <c r="D7" s="351"/>
      <c r="E7" s="384"/>
      <c r="F7" s="384"/>
      <c r="G7" s="352"/>
      <c r="H7" s="353"/>
      <c r="I7" s="354"/>
      <c r="J7" s="348">
        <f t="shared" ref="J7:J70" si="1">I7*H7</f>
        <v>0</v>
      </c>
      <c r="K7" s="423"/>
      <c r="M7" s="89" t="str">
        <f>IFERROR('Banco de Dados'!C6,"")</f>
        <v>1.1.2 Insumos Desinfecção</v>
      </c>
      <c r="N7" s="87">
        <f t="shared" si="0"/>
        <v>0</v>
      </c>
    </row>
    <row r="8" spans="1:14" ht="15" customHeight="1" x14ac:dyDescent="0.25">
      <c r="A8" s="45"/>
      <c r="B8" s="342" t="s">
        <v>429</v>
      </c>
      <c r="C8" s="57"/>
      <c r="D8" s="351"/>
      <c r="E8" s="384"/>
      <c r="F8" s="384"/>
      <c r="G8" s="352"/>
      <c r="H8" s="353"/>
      <c r="I8" s="354"/>
      <c r="J8" s="348">
        <f t="shared" si="1"/>
        <v>0</v>
      </c>
      <c r="K8" s="423"/>
      <c r="M8" s="89" t="str">
        <f>IFERROR('Banco de Dados'!C7,"")</f>
        <v>1.1.3 Maravalha Alojamento</v>
      </c>
      <c r="N8" s="87">
        <f t="shared" si="0"/>
        <v>0</v>
      </c>
    </row>
    <row r="9" spans="1:14" ht="15" customHeight="1" x14ac:dyDescent="0.25">
      <c r="A9" s="45"/>
      <c r="B9" s="343" t="s">
        <v>434</v>
      </c>
      <c r="C9" s="57"/>
      <c r="D9" s="351"/>
      <c r="E9" s="384"/>
      <c r="F9" s="384"/>
      <c r="G9" s="352"/>
      <c r="H9" s="353"/>
      <c r="I9" s="354"/>
      <c r="J9" s="348">
        <f t="shared" si="1"/>
        <v>0</v>
      </c>
      <c r="K9" s="423"/>
      <c r="M9" s="89" t="str">
        <f>IFERROR('Banco de Dados'!C8,"")</f>
        <v>1.1.4 Ração</v>
      </c>
      <c r="N9" s="87">
        <f t="shared" si="0"/>
        <v>0</v>
      </c>
    </row>
    <row r="10" spans="1:14" ht="15" customHeight="1" x14ac:dyDescent="0.25">
      <c r="A10" s="45"/>
      <c r="B10" s="342" t="s">
        <v>430</v>
      </c>
      <c r="C10" s="57"/>
      <c r="D10" s="351"/>
      <c r="E10" s="384"/>
      <c r="F10" s="384"/>
      <c r="G10" s="352"/>
      <c r="H10" s="353"/>
      <c r="I10" s="354"/>
      <c r="J10" s="348">
        <f t="shared" si="1"/>
        <v>0</v>
      </c>
      <c r="K10" s="423"/>
      <c r="M10" s="89" t="str">
        <f>IFERROR('Banco de Dados'!C9,"")</f>
        <v>1.1.5 Vacina</v>
      </c>
      <c r="N10" s="87">
        <f t="shared" si="0"/>
        <v>0</v>
      </c>
    </row>
    <row r="11" spans="1:14" ht="15.75" customHeight="1" x14ac:dyDescent="0.25">
      <c r="A11" s="45"/>
      <c r="B11" s="343" t="s">
        <v>431</v>
      </c>
      <c r="C11" s="57"/>
      <c r="D11" s="351"/>
      <c r="E11" s="384"/>
      <c r="F11" s="384"/>
      <c r="G11" s="352"/>
      <c r="H11" s="353"/>
      <c r="I11" s="354"/>
      <c r="J11" s="348">
        <f t="shared" si="1"/>
        <v>0</v>
      </c>
      <c r="K11" s="423"/>
      <c r="M11" s="89" t="str">
        <f>IFERROR('Banco de Dados'!C10,"")</f>
        <v>2.1 Custo Fixo</v>
      </c>
      <c r="N11" s="87">
        <f t="shared" si="0"/>
        <v>0</v>
      </c>
    </row>
    <row r="12" spans="1:14" ht="15" customHeight="1" x14ac:dyDescent="0.25">
      <c r="A12" s="45"/>
      <c r="B12" s="342" t="s">
        <v>432</v>
      </c>
      <c r="C12" s="57"/>
      <c r="D12" s="351"/>
      <c r="E12" s="384"/>
      <c r="F12" s="384"/>
      <c r="G12" s="352"/>
      <c r="H12" s="353"/>
      <c r="I12" s="354"/>
      <c r="J12" s="348">
        <f t="shared" si="1"/>
        <v>0</v>
      </c>
      <c r="K12" s="423"/>
      <c r="M12" s="89" t="str">
        <f>IFERROR('Banco de Dados'!C11,"")</f>
        <v>2.1.1 Água</v>
      </c>
      <c r="N12" s="87">
        <f t="shared" si="0"/>
        <v>0</v>
      </c>
    </row>
    <row r="13" spans="1:14" ht="15" x14ac:dyDescent="0.25">
      <c r="A13" s="45"/>
      <c r="B13" s="343" t="s">
        <v>433</v>
      </c>
      <c r="C13" s="57"/>
      <c r="D13" s="351"/>
      <c r="E13" s="384"/>
      <c r="F13" s="384"/>
      <c r="G13" s="352"/>
      <c r="H13" s="353"/>
      <c r="I13" s="354"/>
      <c r="J13" s="348">
        <f t="shared" si="1"/>
        <v>0</v>
      </c>
      <c r="K13" s="423"/>
      <c r="M13" s="89" t="str">
        <f>IFERROR('Banco de Dados'!C12,"")</f>
        <v>2.1.2 Combustível</v>
      </c>
      <c r="N13" s="87">
        <f t="shared" si="0"/>
        <v>0</v>
      </c>
    </row>
    <row r="14" spans="1:14" ht="15" x14ac:dyDescent="0.25">
      <c r="A14" s="45"/>
      <c r="B14" s="342" t="s">
        <v>424</v>
      </c>
      <c r="C14" s="57"/>
      <c r="D14" s="351"/>
      <c r="E14" s="384"/>
      <c r="F14" s="384"/>
      <c r="G14" s="352"/>
      <c r="H14" s="353"/>
      <c r="I14" s="354"/>
      <c r="J14" s="348">
        <f t="shared" si="1"/>
        <v>0</v>
      </c>
      <c r="K14" s="423"/>
      <c r="M14" s="89" t="str">
        <f>IFERROR('Banco de Dados'!C13,"")</f>
        <v>2.1.3 Gás</v>
      </c>
      <c r="N14" s="87">
        <f t="shared" si="0"/>
        <v>0</v>
      </c>
    </row>
    <row r="15" spans="1:14" ht="15.75" customHeight="1" x14ac:dyDescent="0.25">
      <c r="A15" s="45"/>
      <c r="B15" s="343" t="s">
        <v>425</v>
      </c>
      <c r="C15" s="57"/>
      <c r="D15" s="351"/>
      <c r="E15" s="384"/>
      <c r="F15" s="384"/>
      <c r="G15" s="352"/>
      <c r="H15" s="353"/>
      <c r="I15" s="354"/>
      <c r="J15" s="348">
        <f t="shared" si="1"/>
        <v>0</v>
      </c>
      <c r="K15" s="423"/>
      <c r="M15" s="89" t="str">
        <f>IFERROR('Banco de Dados'!C14,"")</f>
        <v>2.1.4 Internet</v>
      </c>
      <c r="N15" s="87">
        <f t="shared" si="0"/>
        <v>0</v>
      </c>
    </row>
    <row r="16" spans="1:14" ht="15.75" thickBot="1" x14ac:dyDescent="0.3">
      <c r="A16" s="45"/>
      <c r="B16" s="344" t="s">
        <v>453</v>
      </c>
      <c r="C16" s="57"/>
      <c r="D16" s="351"/>
      <c r="E16" s="384"/>
      <c r="F16" s="384"/>
      <c r="G16" s="352"/>
      <c r="H16" s="353"/>
      <c r="I16" s="354"/>
      <c r="J16" s="348">
        <f>I16*H16</f>
        <v>0</v>
      </c>
      <c r="K16" s="423"/>
      <c r="M16" s="89" t="str">
        <f>IFERROR('Banco de Dados'!C15,"")</f>
        <v xml:space="preserve">2.1.5 Luz </v>
      </c>
      <c r="N16" s="87">
        <f t="shared" si="0"/>
        <v>0</v>
      </c>
    </row>
    <row r="17" spans="1:14" ht="18.75" x14ac:dyDescent="0.3">
      <c r="A17" s="45"/>
      <c r="B17" s="152"/>
      <c r="C17" s="57"/>
      <c r="D17" s="351"/>
      <c r="E17" s="384"/>
      <c r="F17" s="384"/>
      <c r="G17" s="352"/>
      <c r="H17" s="353"/>
      <c r="I17" s="354"/>
      <c r="J17" s="348">
        <f t="shared" si="1"/>
        <v>0</v>
      </c>
      <c r="K17" s="423"/>
      <c r="M17" s="89" t="str">
        <f>IFERROR('Banco de Dados'!C16,"")</f>
        <v>2.1.6 Telefone</v>
      </c>
      <c r="N17" s="87">
        <f t="shared" si="0"/>
        <v>0</v>
      </c>
    </row>
    <row r="18" spans="1:14" ht="18.75" x14ac:dyDescent="0.3">
      <c r="A18" s="45"/>
      <c r="B18" s="152"/>
      <c r="D18" s="351"/>
      <c r="E18" s="384"/>
      <c r="F18" s="384"/>
      <c r="G18" s="352"/>
      <c r="H18" s="353"/>
      <c r="I18" s="354"/>
      <c r="J18" s="348">
        <f t="shared" si="1"/>
        <v>0</v>
      </c>
      <c r="K18" s="423"/>
      <c r="M18" s="89" t="str">
        <f>IFERROR('Banco de Dados'!C17,"")</f>
        <v>2.1.7 Mão de Obra</v>
      </c>
      <c r="N18" s="87">
        <f t="shared" si="0"/>
        <v>0</v>
      </c>
    </row>
    <row r="19" spans="1:14" ht="15" customHeight="1" x14ac:dyDescent="0.3">
      <c r="A19" s="45"/>
      <c r="B19" s="152"/>
      <c r="D19" s="351"/>
      <c r="E19" s="384"/>
      <c r="F19" s="384"/>
      <c r="G19" s="352"/>
      <c r="H19" s="353"/>
      <c r="I19" s="354"/>
      <c r="J19" s="348">
        <f t="shared" si="1"/>
        <v>0</v>
      </c>
      <c r="K19" s="423"/>
      <c r="M19" s="89" t="str">
        <f>IFERROR('Banco de Dados'!C18,"")</f>
        <v>2.1.8 Serviços Terceiros</v>
      </c>
      <c r="N19" s="87">
        <f t="shared" si="0"/>
        <v>0</v>
      </c>
    </row>
    <row r="20" spans="1:14" ht="15" x14ac:dyDescent="0.25">
      <c r="A20" s="45"/>
      <c r="D20" s="351"/>
      <c r="E20" s="384"/>
      <c r="F20" s="384"/>
      <c r="G20" s="352"/>
      <c r="H20" s="353"/>
      <c r="I20" s="354"/>
      <c r="J20" s="348">
        <f t="shared" si="1"/>
        <v>0</v>
      </c>
      <c r="K20" s="423"/>
      <c r="M20" s="89" t="str">
        <f>IFERROR('Banco de Dados'!C19,"")</f>
        <v>2.1.9  Embalagens e Sacolas</v>
      </c>
      <c r="N20" s="87">
        <f t="shared" si="0"/>
        <v>0</v>
      </c>
    </row>
    <row r="21" spans="1:14" ht="15" x14ac:dyDescent="0.25">
      <c r="A21" s="45"/>
      <c r="D21" s="351"/>
      <c r="E21" s="384"/>
      <c r="F21" s="384"/>
      <c r="G21" s="352"/>
      <c r="H21" s="353"/>
      <c r="I21" s="354"/>
      <c r="J21" s="348">
        <f t="shared" si="1"/>
        <v>0</v>
      </c>
      <c r="K21" s="423"/>
      <c r="M21" s="89" t="str">
        <f>IFERROR('Banco de Dados'!C20,"")</f>
        <v>3.1 Investimentos</v>
      </c>
      <c r="N21" s="87">
        <f t="shared" si="0"/>
        <v>0</v>
      </c>
    </row>
    <row r="22" spans="1:14" ht="15" x14ac:dyDescent="0.25">
      <c r="A22" s="45"/>
      <c r="D22" s="351"/>
      <c r="E22" s="384"/>
      <c r="F22" s="384"/>
      <c r="G22" s="352"/>
      <c r="H22" s="353"/>
      <c r="I22" s="354"/>
      <c r="J22" s="348">
        <f t="shared" si="1"/>
        <v>0</v>
      </c>
      <c r="K22" s="423"/>
      <c r="M22" s="89" t="str">
        <f>IFERROR('Banco de Dados'!C21,"")</f>
        <v>3.1.1 Pintinhos</v>
      </c>
      <c r="N22" s="87">
        <f t="shared" si="0"/>
        <v>0</v>
      </c>
    </row>
    <row r="23" spans="1:14" ht="15" x14ac:dyDescent="0.25">
      <c r="A23" s="45"/>
      <c r="D23" s="351"/>
      <c r="E23" s="384"/>
      <c r="F23" s="384"/>
      <c r="G23" s="352"/>
      <c r="H23" s="353"/>
      <c r="I23" s="354"/>
      <c r="J23" s="348">
        <f t="shared" si="1"/>
        <v>0</v>
      </c>
      <c r="K23" s="423"/>
      <c r="M23" s="89" t="str">
        <f>IFERROR('Banco de Dados'!C22,"")</f>
        <v>3.1.2 Galpão</v>
      </c>
      <c r="N23" s="87">
        <f t="shared" si="0"/>
        <v>0</v>
      </c>
    </row>
    <row r="24" spans="1:14" ht="15" x14ac:dyDescent="0.25">
      <c r="A24" s="45"/>
      <c r="D24" s="351"/>
      <c r="E24" s="384"/>
      <c r="F24" s="384"/>
      <c r="G24" s="352"/>
      <c r="H24" s="353"/>
      <c r="I24" s="354"/>
      <c r="J24" s="348">
        <f t="shared" si="1"/>
        <v>0</v>
      </c>
      <c r="K24" s="423"/>
      <c r="M24" s="89" t="str">
        <f>IFERROR('Banco de Dados'!C23,"")</f>
        <v>3.1.3 Bebedouro</v>
      </c>
      <c r="N24" s="87">
        <f t="shared" si="0"/>
        <v>0</v>
      </c>
    </row>
    <row r="25" spans="1:14" ht="15" x14ac:dyDescent="0.25">
      <c r="A25" s="45"/>
      <c r="D25" s="351"/>
      <c r="E25" s="384"/>
      <c r="F25" s="384"/>
      <c r="G25" s="352"/>
      <c r="H25" s="353"/>
      <c r="I25" s="354"/>
      <c r="J25" s="348">
        <f t="shared" si="1"/>
        <v>0</v>
      </c>
      <c r="K25" s="423"/>
      <c r="M25" s="89" t="str">
        <f>IFERROR('Banco de Dados'!C24,"")</f>
        <v>3.1.4 Comedouro</v>
      </c>
      <c r="N25" s="87">
        <f t="shared" si="0"/>
        <v>0</v>
      </c>
    </row>
    <row r="26" spans="1:14" ht="15" customHeight="1" x14ac:dyDescent="0.25">
      <c r="A26" s="45"/>
      <c r="D26" s="351"/>
      <c r="E26" s="384"/>
      <c r="F26" s="384"/>
      <c r="G26" s="352"/>
      <c r="H26" s="353"/>
      <c r="I26" s="354"/>
      <c r="J26" s="348">
        <f t="shared" si="1"/>
        <v>0</v>
      </c>
      <c r="K26" s="423"/>
      <c r="M26" s="89">
        <f>IFERROR('Banco de Dados'!C25,"")</f>
        <v>0</v>
      </c>
      <c r="N26" s="87">
        <f t="shared" si="0"/>
        <v>0</v>
      </c>
    </row>
    <row r="27" spans="1:14" ht="15" x14ac:dyDescent="0.25">
      <c r="A27" s="45"/>
      <c r="D27" s="351"/>
      <c r="E27" s="384"/>
      <c r="F27" s="384"/>
      <c r="G27" s="352"/>
      <c r="H27" s="353"/>
      <c r="I27" s="354"/>
      <c r="J27" s="348">
        <f t="shared" si="1"/>
        <v>0</v>
      </c>
      <c r="K27" s="423"/>
      <c r="M27" s="89">
        <f>IFERROR('Banco de Dados'!C26,"")</f>
        <v>0</v>
      </c>
      <c r="N27" s="87">
        <f t="shared" si="0"/>
        <v>0</v>
      </c>
    </row>
    <row r="28" spans="1:14" ht="15" x14ac:dyDescent="0.25">
      <c r="A28" s="45"/>
      <c r="D28" s="351"/>
      <c r="E28" s="384"/>
      <c r="F28" s="384"/>
      <c r="G28" s="352"/>
      <c r="H28" s="353"/>
      <c r="I28" s="354"/>
      <c r="J28" s="348">
        <f t="shared" si="1"/>
        <v>0</v>
      </c>
      <c r="K28" s="423"/>
      <c r="M28" s="89">
        <f>IFERROR('Banco de Dados'!C27,"")</f>
        <v>0</v>
      </c>
      <c r="N28" s="87">
        <f t="shared" si="0"/>
        <v>0</v>
      </c>
    </row>
    <row r="29" spans="1:14" ht="15" x14ac:dyDescent="0.25">
      <c r="A29" s="45"/>
      <c r="D29" s="351"/>
      <c r="E29" s="384"/>
      <c r="F29" s="384"/>
      <c r="G29" s="352"/>
      <c r="H29" s="353"/>
      <c r="I29" s="354"/>
      <c r="J29" s="348">
        <f t="shared" si="1"/>
        <v>0</v>
      </c>
      <c r="K29" s="423"/>
      <c r="M29" s="89">
        <f>IFERROR('Banco de Dados'!C28,"")</f>
        <v>0</v>
      </c>
      <c r="N29" s="87">
        <f t="shared" si="0"/>
        <v>0</v>
      </c>
    </row>
    <row r="30" spans="1:14" ht="15" x14ac:dyDescent="0.25">
      <c r="A30" s="45"/>
      <c r="D30" s="351"/>
      <c r="E30" s="384"/>
      <c r="F30" s="384"/>
      <c r="G30" s="352"/>
      <c r="H30" s="353"/>
      <c r="I30" s="354"/>
      <c r="J30" s="348">
        <f t="shared" si="1"/>
        <v>0</v>
      </c>
      <c r="K30" s="423"/>
      <c r="M30" s="89">
        <f>IFERROR('Banco de Dados'!C29,"")</f>
        <v>0</v>
      </c>
      <c r="N30" s="87">
        <f t="shared" si="0"/>
        <v>0</v>
      </c>
    </row>
    <row r="31" spans="1:14" ht="15.75" thickBot="1" x14ac:dyDescent="0.3">
      <c r="A31" s="45"/>
      <c r="D31" s="351"/>
      <c r="E31" s="384"/>
      <c r="F31" s="384"/>
      <c r="G31" s="352"/>
      <c r="H31" s="353"/>
      <c r="I31" s="354"/>
      <c r="J31" s="348">
        <f t="shared" si="1"/>
        <v>0</v>
      </c>
      <c r="K31" s="423"/>
      <c r="M31" s="89">
        <f>IFERROR('Banco de Dados'!C30,"")</f>
        <v>0</v>
      </c>
      <c r="N31" s="87">
        <f t="shared" si="0"/>
        <v>0</v>
      </c>
    </row>
    <row r="32" spans="1:14" ht="15" x14ac:dyDescent="0.25">
      <c r="A32" s="45"/>
      <c r="D32" s="351"/>
      <c r="E32" s="384"/>
      <c r="F32" s="384"/>
      <c r="G32" s="352"/>
      <c r="H32" s="353"/>
      <c r="I32" s="354"/>
      <c r="J32" s="348">
        <f t="shared" si="1"/>
        <v>0</v>
      </c>
      <c r="K32" s="423"/>
      <c r="M32" s="88" t="s">
        <v>30</v>
      </c>
      <c r="N32" s="86">
        <f>SUM(N5:N31)</f>
        <v>0</v>
      </c>
    </row>
    <row r="33" spans="1:11" ht="15" customHeight="1" x14ac:dyDescent="0.25">
      <c r="A33" s="45"/>
      <c r="D33" s="351"/>
      <c r="E33" s="384"/>
      <c r="F33" s="384"/>
      <c r="G33" s="352"/>
      <c r="H33" s="353"/>
      <c r="I33" s="354"/>
      <c r="J33" s="348">
        <f t="shared" si="1"/>
        <v>0</v>
      </c>
      <c r="K33" s="423"/>
    </row>
    <row r="34" spans="1:11" ht="15" x14ac:dyDescent="0.25">
      <c r="A34" s="45"/>
      <c r="D34" s="351"/>
      <c r="E34" s="384"/>
      <c r="F34" s="384"/>
      <c r="G34" s="352"/>
      <c r="H34" s="353"/>
      <c r="I34" s="354"/>
      <c r="J34" s="348">
        <f t="shared" si="1"/>
        <v>0</v>
      </c>
      <c r="K34" s="423"/>
    </row>
    <row r="35" spans="1:11" ht="15" x14ac:dyDescent="0.25">
      <c r="A35" s="45"/>
      <c r="D35" s="351"/>
      <c r="E35" s="384"/>
      <c r="F35" s="384"/>
      <c r="G35" s="352"/>
      <c r="H35" s="353"/>
      <c r="I35" s="354"/>
      <c r="J35" s="348">
        <f t="shared" si="1"/>
        <v>0</v>
      </c>
      <c r="K35" s="423"/>
    </row>
    <row r="36" spans="1:11" ht="15" x14ac:dyDescent="0.25">
      <c r="A36" s="45"/>
      <c r="D36" s="351"/>
      <c r="E36" s="384"/>
      <c r="F36" s="384"/>
      <c r="G36" s="352"/>
      <c r="H36" s="353"/>
      <c r="I36" s="354"/>
      <c r="J36" s="348">
        <f t="shared" si="1"/>
        <v>0</v>
      </c>
      <c r="K36" s="423"/>
    </row>
    <row r="37" spans="1:11" ht="15" x14ac:dyDescent="0.25">
      <c r="A37" s="45"/>
      <c r="D37" s="351"/>
      <c r="E37" s="384"/>
      <c r="F37" s="384"/>
      <c r="G37" s="352"/>
      <c r="H37" s="353"/>
      <c r="I37" s="354"/>
      <c r="J37" s="348">
        <f t="shared" si="1"/>
        <v>0</v>
      </c>
      <c r="K37" s="423"/>
    </row>
    <row r="38" spans="1:11" ht="15" x14ac:dyDescent="0.25">
      <c r="A38" s="45"/>
      <c r="D38" s="351"/>
      <c r="E38" s="384"/>
      <c r="F38" s="384"/>
      <c r="G38" s="352"/>
      <c r="H38" s="353"/>
      <c r="I38" s="354"/>
      <c r="J38" s="348">
        <f t="shared" si="1"/>
        <v>0</v>
      </c>
      <c r="K38" s="423"/>
    </row>
    <row r="39" spans="1:11" ht="15" x14ac:dyDescent="0.25">
      <c r="A39" s="45"/>
      <c r="D39" s="351"/>
      <c r="E39" s="384"/>
      <c r="F39" s="384"/>
      <c r="G39" s="352"/>
      <c r="H39" s="353"/>
      <c r="I39" s="354"/>
      <c r="J39" s="348">
        <f t="shared" si="1"/>
        <v>0</v>
      </c>
      <c r="K39" s="423"/>
    </row>
    <row r="40" spans="1:11" ht="15" customHeight="1" x14ac:dyDescent="0.25">
      <c r="A40" s="45"/>
      <c r="D40" s="351"/>
      <c r="E40" s="384"/>
      <c r="F40" s="384"/>
      <c r="G40" s="352"/>
      <c r="H40" s="353"/>
      <c r="I40" s="354"/>
      <c r="J40" s="348">
        <f t="shared" si="1"/>
        <v>0</v>
      </c>
      <c r="K40" s="423"/>
    </row>
    <row r="41" spans="1:11" ht="15" x14ac:dyDescent="0.25">
      <c r="A41" s="45"/>
      <c r="D41" s="351"/>
      <c r="E41" s="384"/>
      <c r="F41" s="384"/>
      <c r="G41" s="352"/>
      <c r="H41" s="353"/>
      <c r="I41" s="354"/>
      <c r="J41" s="348">
        <f t="shared" si="1"/>
        <v>0</v>
      </c>
      <c r="K41" s="423"/>
    </row>
    <row r="42" spans="1:11" ht="15" x14ac:dyDescent="0.25">
      <c r="A42" s="45"/>
      <c r="D42" s="351"/>
      <c r="E42" s="384"/>
      <c r="F42" s="384"/>
      <c r="G42" s="352"/>
      <c r="H42" s="353"/>
      <c r="I42" s="354"/>
      <c r="J42" s="348">
        <f t="shared" si="1"/>
        <v>0</v>
      </c>
      <c r="K42" s="423"/>
    </row>
    <row r="43" spans="1:11" ht="15" x14ac:dyDescent="0.25">
      <c r="A43" s="45"/>
      <c r="D43" s="351"/>
      <c r="E43" s="384"/>
      <c r="F43" s="384"/>
      <c r="G43" s="352"/>
      <c r="H43" s="353"/>
      <c r="I43" s="354"/>
      <c r="J43" s="348">
        <f t="shared" si="1"/>
        <v>0</v>
      </c>
      <c r="K43" s="423"/>
    </row>
    <row r="44" spans="1:11" ht="15" x14ac:dyDescent="0.25">
      <c r="A44" s="45"/>
      <c r="D44" s="351"/>
      <c r="E44" s="384"/>
      <c r="F44" s="384"/>
      <c r="G44" s="352"/>
      <c r="H44" s="353"/>
      <c r="I44" s="354"/>
      <c r="J44" s="348">
        <f t="shared" si="1"/>
        <v>0</v>
      </c>
      <c r="K44" s="423"/>
    </row>
    <row r="45" spans="1:11" ht="15.75" customHeight="1" x14ac:dyDescent="0.25">
      <c r="A45" s="45"/>
      <c r="D45" s="351"/>
      <c r="E45" s="384"/>
      <c r="F45" s="384"/>
      <c r="G45" s="352"/>
      <c r="H45" s="353"/>
      <c r="I45" s="354"/>
      <c r="J45" s="348">
        <f t="shared" si="1"/>
        <v>0</v>
      </c>
      <c r="K45" s="423"/>
    </row>
    <row r="46" spans="1:11" ht="15" x14ac:dyDescent="0.25">
      <c r="A46" s="45"/>
      <c r="D46" s="351"/>
      <c r="E46" s="384"/>
      <c r="F46" s="384"/>
      <c r="G46" s="352"/>
      <c r="H46" s="353"/>
      <c r="I46" s="354"/>
      <c r="J46" s="348">
        <f t="shared" si="1"/>
        <v>0</v>
      </c>
      <c r="K46" s="423"/>
    </row>
    <row r="47" spans="1:11" ht="15" customHeight="1" x14ac:dyDescent="0.25">
      <c r="A47" s="45"/>
      <c r="D47" s="351"/>
      <c r="E47" s="384"/>
      <c r="F47" s="384"/>
      <c r="G47" s="352"/>
      <c r="H47" s="353"/>
      <c r="I47" s="354"/>
      <c r="J47" s="348">
        <f t="shared" si="1"/>
        <v>0</v>
      </c>
      <c r="K47" s="423"/>
    </row>
    <row r="48" spans="1:11" ht="15" x14ac:dyDescent="0.25">
      <c r="A48" s="45"/>
      <c r="D48" s="351"/>
      <c r="E48" s="384"/>
      <c r="F48" s="384"/>
      <c r="G48" s="352"/>
      <c r="H48" s="353"/>
      <c r="I48" s="354"/>
      <c r="J48" s="348">
        <f t="shared" si="1"/>
        <v>0</v>
      </c>
      <c r="K48" s="423"/>
    </row>
    <row r="49" spans="1:11" ht="15" x14ac:dyDescent="0.25">
      <c r="A49" s="45"/>
      <c r="D49" s="351"/>
      <c r="E49" s="384"/>
      <c r="F49" s="384"/>
      <c r="G49" s="352"/>
      <c r="H49" s="353"/>
      <c r="I49" s="354"/>
      <c r="J49" s="348">
        <f t="shared" si="1"/>
        <v>0</v>
      </c>
      <c r="K49" s="423"/>
    </row>
    <row r="50" spans="1:11" ht="15" x14ac:dyDescent="0.25">
      <c r="A50" s="45"/>
      <c r="D50" s="351"/>
      <c r="E50" s="384"/>
      <c r="F50" s="384"/>
      <c r="G50" s="352"/>
      <c r="H50" s="353"/>
      <c r="I50" s="354"/>
      <c r="J50" s="348">
        <f t="shared" si="1"/>
        <v>0</v>
      </c>
      <c r="K50" s="423"/>
    </row>
    <row r="51" spans="1:11" ht="15" x14ac:dyDescent="0.25">
      <c r="A51" s="45"/>
      <c r="D51" s="351"/>
      <c r="E51" s="384"/>
      <c r="F51" s="384"/>
      <c r="G51" s="352"/>
      <c r="H51" s="353"/>
      <c r="I51" s="354"/>
      <c r="J51" s="348">
        <f t="shared" si="1"/>
        <v>0</v>
      </c>
      <c r="K51" s="423"/>
    </row>
    <row r="52" spans="1:11" ht="15" x14ac:dyDescent="0.25">
      <c r="A52" s="45"/>
      <c r="D52" s="351"/>
      <c r="E52" s="384"/>
      <c r="F52" s="384"/>
      <c r="G52" s="352"/>
      <c r="H52" s="353"/>
      <c r="I52" s="354"/>
      <c r="J52" s="348">
        <f t="shared" si="1"/>
        <v>0</v>
      </c>
      <c r="K52" s="423"/>
    </row>
    <row r="53" spans="1:11" ht="15" x14ac:dyDescent="0.25">
      <c r="A53" s="45"/>
      <c r="D53" s="351"/>
      <c r="E53" s="384"/>
      <c r="F53" s="384"/>
      <c r="G53" s="352"/>
      <c r="H53" s="353"/>
      <c r="I53" s="354"/>
      <c r="J53" s="348">
        <f t="shared" si="1"/>
        <v>0</v>
      </c>
      <c r="K53" s="423"/>
    </row>
    <row r="54" spans="1:11" ht="15.75" customHeight="1" x14ac:dyDescent="0.25">
      <c r="A54" s="45"/>
      <c r="D54" s="351"/>
      <c r="E54" s="384"/>
      <c r="F54" s="384"/>
      <c r="G54" s="352"/>
      <c r="H54" s="353"/>
      <c r="I54" s="354"/>
      <c r="J54" s="348">
        <f t="shared" si="1"/>
        <v>0</v>
      </c>
      <c r="K54" s="423"/>
    </row>
    <row r="55" spans="1:11" x14ac:dyDescent="0.3">
      <c r="D55" s="351"/>
      <c r="E55" s="384"/>
      <c r="F55" s="384"/>
      <c r="G55" s="352"/>
      <c r="H55" s="353"/>
      <c r="I55" s="354"/>
      <c r="J55" s="348">
        <f t="shared" si="1"/>
        <v>0</v>
      </c>
      <c r="K55" s="423"/>
    </row>
    <row r="56" spans="1:11" x14ac:dyDescent="0.3">
      <c r="D56" s="351"/>
      <c r="E56" s="384"/>
      <c r="F56" s="384"/>
      <c r="G56" s="352"/>
      <c r="H56" s="353"/>
      <c r="I56" s="354"/>
      <c r="J56" s="348">
        <f t="shared" si="1"/>
        <v>0</v>
      </c>
      <c r="K56" s="423"/>
    </row>
    <row r="57" spans="1:11" x14ac:dyDescent="0.3">
      <c r="D57" s="351"/>
      <c r="E57" s="384"/>
      <c r="F57" s="384"/>
      <c r="G57" s="352"/>
      <c r="H57" s="353"/>
      <c r="I57" s="354"/>
      <c r="J57" s="348">
        <f t="shared" si="1"/>
        <v>0</v>
      </c>
      <c r="K57" s="423"/>
    </row>
    <row r="58" spans="1:11" x14ac:dyDescent="0.3">
      <c r="D58" s="351"/>
      <c r="E58" s="384"/>
      <c r="F58" s="384"/>
      <c r="G58" s="352"/>
      <c r="H58" s="353"/>
      <c r="I58" s="354"/>
      <c r="J58" s="348">
        <f t="shared" si="1"/>
        <v>0</v>
      </c>
      <c r="K58" s="423"/>
    </row>
    <row r="59" spans="1:11" x14ac:dyDescent="0.3">
      <c r="D59" s="351"/>
      <c r="E59" s="384"/>
      <c r="F59" s="384"/>
      <c r="G59" s="352"/>
      <c r="H59" s="353"/>
      <c r="I59" s="354"/>
      <c r="J59" s="348">
        <f t="shared" si="1"/>
        <v>0</v>
      </c>
      <c r="K59" s="423"/>
    </row>
    <row r="60" spans="1:11" x14ac:dyDescent="0.3">
      <c r="D60" s="351"/>
      <c r="E60" s="384"/>
      <c r="F60" s="384"/>
      <c r="G60" s="352"/>
      <c r="H60" s="353"/>
      <c r="I60" s="354"/>
      <c r="J60" s="348">
        <f t="shared" si="1"/>
        <v>0</v>
      </c>
      <c r="K60" s="423"/>
    </row>
    <row r="61" spans="1:11" ht="15" customHeight="1" x14ac:dyDescent="0.3">
      <c r="D61" s="351"/>
      <c r="E61" s="384"/>
      <c r="F61" s="384"/>
      <c r="G61" s="352"/>
      <c r="H61" s="353"/>
      <c r="I61" s="354"/>
      <c r="J61" s="348">
        <f t="shared" si="1"/>
        <v>0</v>
      </c>
      <c r="K61" s="423"/>
    </row>
    <row r="62" spans="1:11" x14ac:dyDescent="0.3">
      <c r="D62" s="351"/>
      <c r="E62" s="384"/>
      <c r="F62" s="384"/>
      <c r="G62" s="352"/>
      <c r="H62" s="353"/>
      <c r="I62" s="354"/>
      <c r="J62" s="348">
        <f t="shared" si="1"/>
        <v>0</v>
      </c>
      <c r="K62" s="423"/>
    </row>
    <row r="63" spans="1:11" ht="15.75" customHeight="1" x14ac:dyDescent="0.3">
      <c r="D63" s="351"/>
      <c r="E63" s="384"/>
      <c r="F63" s="384"/>
      <c r="G63" s="352"/>
      <c r="H63" s="353"/>
      <c r="I63" s="354"/>
      <c r="J63" s="348">
        <f t="shared" si="1"/>
        <v>0</v>
      </c>
      <c r="K63" s="423"/>
    </row>
    <row r="64" spans="1:11" x14ac:dyDescent="0.3">
      <c r="D64" s="351"/>
      <c r="E64" s="384"/>
      <c r="F64" s="384"/>
      <c r="G64" s="352"/>
      <c r="H64" s="353"/>
      <c r="I64" s="354"/>
      <c r="J64" s="348">
        <f t="shared" si="1"/>
        <v>0</v>
      </c>
      <c r="K64" s="423"/>
    </row>
    <row r="65" spans="4:11" x14ac:dyDescent="0.3">
      <c r="D65" s="351"/>
      <c r="E65" s="384"/>
      <c r="F65" s="384"/>
      <c r="G65" s="352"/>
      <c r="H65" s="353"/>
      <c r="I65" s="354"/>
      <c r="J65" s="348">
        <f t="shared" si="1"/>
        <v>0</v>
      </c>
      <c r="K65" s="423"/>
    </row>
    <row r="66" spans="4:11" x14ac:dyDescent="0.3">
      <c r="D66" s="351"/>
      <c r="E66" s="384"/>
      <c r="F66" s="384"/>
      <c r="G66" s="352"/>
      <c r="H66" s="353"/>
      <c r="I66" s="354"/>
      <c r="J66" s="348">
        <f t="shared" si="1"/>
        <v>0</v>
      </c>
      <c r="K66" s="423"/>
    </row>
    <row r="67" spans="4:11" x14ac:dyDescent="0.3">
      <c r="D67" s="351"/>
      <c r="E67" s="384"/>
      <c r="F67" s="384"/>
      <c r="G67" s="352"/>
      <c r="H67" s="353"/>
      <c r="I67" s="354"/>
      <c r="J67" s="348">
        <f t="shared" si="1"/>
        <v>0</v>
      </c>
      <c r="K67" s="423"/>
    </row>
    <row r="68" spans="4:11" ht="15" customHeight="1" x14ac:dyDescent="0.3">
      <c r="D68" s="351"/>
      <c r="E68" s="384"/>
      <c r="F68" s="384"/>
      <c r="G68" s="352"/>
      <c r="H68" s="353"/>
      <c r="I68" s="354"/>
      <c r="J68" s="348">
        <f t="shared" si="1"/>
        <v>0</v>
      </c>
      <c r="K68" s="423"/>
    </row>
    <row r="69" spans="4:11" x14ac:dyDescent="0.3">
      <c r="D69" s="351"/>
      <c r="E69" s="384"/>
      <c r="F69" s="384"/>
      <c r="G69" s="352"/>
      <c r="H69" s="353"/>
      <c r="I69" s="354"/>
      <c r="J69" s="348">
        <f t="shared" si="1"/>
        <v>0</v>
      </c>
      <c r="K69" s="423"/>
    </row>
    <row r="70" spans="4:11" x14ac:dyDescent="0.3">
      <c r="D70" s="351"/>
      <c r="E70" s="384"/>
      <c r="F70" s="384"/>
      <c r="G70" s="352"/>
      <c r="H70" s="353"/>
      <c r="I70" s="354"/>
      <c r="J70" s="348">
        <f t="shared" si="1"/>
        <v>0</v>
      </c>
      <c r="K70" s="423"/>
    </row>
    <row r="71" spans="4:11" ht="15.75" customHeight="1" x14ac:dyDescent="0.3">
      <c r="D71" s="351"/>
      <c r="E71" s="384"/>
      <c r="F71" s="384"/>
      <c r="G71" s="352"/>
      <c r="H71" s="353"/>
      <c r="I71" s="354"/>
      <c r="J71" s="348">
        <f t="shared" ref="J71:J129" si="2">I71*H71</f>
        <v>0</v>
      </c>
      <c r="K71" s="423"/>
    </row>
    <row r="72" spans="4:11" x14ac:dyDescent="0.3">
      <c r="D72" s="351"/>
      <c r="E72" s="384"/>
      <c r="F72" s="384"/>
      <c r="G72" s="352"/>
      <c r="H72" s="353"/>
      <c r="I72" s="354"/>
      <c r="J72" s="348">
        <f t="shared" si="2"/>
        <v>0</v>
      </c>
      <c r="K72" s="423"/>
    </row>
    <row r="73" spans="4:11" x14ac:dyDescent="0.3">
      <c r="D73" s="351"/>
      <c r="E73" s="384"/>
      <c r="F73" s="384"/>
      <c r="G73" s="352"/>
      <c r="H73" s="353"/>
      <c r="I73" s="354"/>
      <c r="J73" s="348">
        <f t="shared" si="2"/>
        <v>0</v>
      </c>
      <c r="K73" s="423"/>
    </row>
    <row r="74" spans="4:11" ht="15" customHeight="1" x14ac:dyDescent="0.3">
      <c r="D74" s="351"/>
      <c r="E74" s="384"/>
      <c r="F74" s="384"/>
      <c r="G74" s="352"/>
      <c r="H74" s="353"/>
      <c r="I74" s="354"/>
      <c r="J74" s="348">
        <f t="shared" si="2"/>
        <v>0</v>
      </c>
      <c r="K74" s="423"/>
    </row>
    <row r="75" spans="4:11" x14ac:dyDescent="0.3">
      <c r="D75" s="351"/>
      <c r="E75" s="384"/>
      <c r="F75" s="384"/>
      <c r="G75" s="352"/>
      <c r="H75" s="353"/>
      <c r="I75" s="354"/>
      <c r="J75" s="348">
        <f t="shared" si="2"/>
        <v>0</v>
      </c>
      <c r="K75" s="423"/>
    </row>
    <row r="76" spans="4:11" x14ac:dyDescent="0.3">
      <c r="D76" s="351"/>
      <c r="E76" s="384"/>
      <c r="F76" s="384"/>
      <c r="G76" s="352"/>
      <c r="H76" s="353"/>
      <c r="I76" s="354"/>
      <c r="J76" s="348">
        <f t="shared" si="2"/>
        <v>0</v>
      </c>
      <c r="K76" s="423"/>
    </row>
    <row r="77" spans="4:11" x14ac:dyDescent="0.3">
      <c r="D77" s="351"/>
      <c r="E77" s="384"/>
      <c r="F77" s="384"/>
      <c r="G77" s="352"/>
      <c r="H77" s="353"/>
      <c r="I77" s="354"/>
      <c r="J77" s="348">
        <f t="shared" si="2"/>
        <v>0</v>
      </c>
      <c r="K77" s="423"/>
    </row>
    <row r="78" spans="4:11" x14ac:dyDescent="0.3">
      <c r="D78" s="351"/>
      <c r="E78" s="384"/>
      <c r="F78" s="384"/>
      <c r="G78" s="352"/>
      <c r="H78" s="353"/>
      <c r="I78" s="354"/>
      <c r="J78" s="348">
        <f t="shared" si="2"/>
        <v>0</v>
      </c>
      <c r="K78" s="423"/>
    </row>
    <row r="79" spans="4:11" x14ac:dyDescent="0.3">
      <c r="D79" s="351"/>
      <c r="E79" s="384"/>
      <c r="F79" s="384"/>
      <c r="G79" s="352"/>
      <c r="H79" s="353"/>
      <c r="I79" s="354"/>
      <c r="J79" s="348">
        <f t="shared" si="2"/>
        <v>0</v>
      </c>
      <c r="K79" s="423"/>
    </row>
    <row r="80" spans="4:11" ht="16.5" customHeight="1" x14ac:dyDescent="0.3">
      <c r="D80" s="351"/>
      <c r="E80" s="384"/>
      <c r="F80" s="384"/>
      <c r="G80" s="352"/>
      <c r="H80" s="353"/>
      <c r="I80" s="354"/>
      <c r="J80" s="348">
        <f t="shared" si="2"/>
        <v>0</v>
      </c>
      <c r="K80" s="423"/>
    </row>
    <row r="81" spans="4:11" ht="15" customHeight="1" x14ac:dyDescent="0.3">
      <c r="D81" s="351"/>
      <c r="E81" s="384"/>
      <c r="F81" s="384"/>
      <c r="G81" s="352"/>
      <c r="H81" s="353"/>
      <c r="I81" s="354"/>
      <c r="J81" s="348">
        <f t="shared" si="2"/>
        <v>0</v>
      </c>
      <c r="K81" s="423"/>
    </row>
    <row r="82" spans="4:11" x14ac:dyDescent="0.3">
      <c r="D82" s="351"/>
      <c r="E82" s="384"/>
      <c r="F82" s="384"/>
      <c r="G82" s="352"/>
      <c r="H82" s="353"/>
      <c r="I82" s="354"/>
      <c r="J82" s="348">
        <f t="shared" si="2"/>
        <v>0</v>
      </c>
      <c r="K82" s="423"/>
    </row>
    <row r="83" spans="4:11" x14ac:dyDescent="0.3">
      <c r="D83" s="351"/>
      <c r="E83" s="384"/>
      <c r="F83" s="384"/>
      <c r="G83" s="352"/>
      <c r="H83" s="353"/>
      <c r="I83" s="354"/>
      <c r="J83" s="348">
        <f t="shared" si="2"/>
        <v>0</v>
      </c>
      <c r="K83" s="423"/>
    </row>
    <row r="84" spans="4:11" x14ac:dyDescent="0.3">
      <c r="D84" s="351"/>
      <c r="E84" s="384"/>
      <c r="F84" s="384"/>
      <c r="G84" s="352"/>
      <c r="H84" s="353"/>
      <c r="I84" s="354"/>
      <c r="J84" s="348">
        <f t="shared" si="2"/>
        <v>0</v>
      </c>
      <c r="K84" s="423"/>
    </row>
    <row r="85" spans="4:11" x14ac:dyDescent="0.3">
      <c r="D85" s="351"/>
      <c r="E85" s="384"/>
      <c r="F85" s="384"/>
      <c r="G85" s="352"/>
      <c r="H85" s="353"/>
      <c r="I85" s="354"/>
      <c r="J85" s="348">
        <f t="shared" si="2"/>
        <v>0</v>
      </c>
      <c r="K85" s="423"/>
    </row>
    <row r="86" spans="4:11" x14ac:dyDescent="0.3">
      <c r="D86" s="351"/>
      <c r="E86" s="384"/>
      <c r="F86" s="384"/>
      <c r="G86" s="352"/>
      <c r="H86" s="353"/>
      <c r="I86" s="354"/>
      <c r="J86" s="348">
        <f t="shared" si="2"/>
        <v>0</v>
      </c>
      <c r="K86" s="423"/>
    </row>
    <row r="87" spans="4:11" x14ac:dyDescent="0.3">
      <c r="D87" s="351"/>
      <c r="E87" s="384"/>
      <c r="F87" s="384"/>
      <c r="G87" s="352"/>
      <c r="H87" s="353"/>
      <c r="I87" s="354"/>
      <c r="J87" s="348">
        <f t="shared" si="2"/>
        <v>0</v>
      </c>
      <c r="K87" s="423"/>
    </row>
    <row r="88" spans="4:11" ht="15" customHeight="1" x14ac:dyDescent="0.3">
      <c r="D88" s="351"/>
      <c r="E88" s="384"/>
      <c r="F88" s="384"/>
      <c r="G88" s="352"/>
      <c r="H88" s="353"/>
      <c r="I88" s="354"/>
      <c r="J88" s="348">
        <f t="shared" si="2"/>
        <v>0</v>
      </c>
      <c r="K88" s="423"/>
    </row>
    <row r="89" spans="4:11" ht="15.75" customHeight="1" x14ac:dyDescent="0.3">
      <c r="D89" s="351"/>
      <c r="E89" s="384"/>
      <c r="F89" s="384"/>
      <c r="G89" s="352"/>
      <c r="H89" s="353"/>
      <c r="I89" s="354"/>
      <c r="J89" s="348">
        <f t="shared" si="2"/>
        <v>0</v>
      </c>
      <c r="K89" s="423"/>
    </row>
    <row r="90" spans="4:11" x14ac:dyDescent="0.3">
      <c r="D90" s="351"/>
      <c r="E90" s="384"/>
      <c r="F90" s="384"/>
      <c r="G90" s="352"/>
      <c r="H90" s="353"/>
      <c r="I90" s="354"/>
      <c r="J90" s="348">
        <f t="shared" si="2"/>
        <v>0</v>
      </c>
      <c r="K90" s="423"/>
    </row>
    <row r="91" spans="4:11" x14ac:dyDescent="0.3">
      <c r="D91" s="351"/>
      <c r="E91" s="384"/>
      <c r="F91" s="384"/>
      <c r="G91" s="352"/>
      <c r="H91" s="353"/>
      <c r="I91" s="354"/>
      <c r="J91" s="348">
        <f t="shared" si="2"/>
        <v>0</v>
      </c>
      <c r="K91" s="423"/>
    </row>
    <row r="92" spans="4:11" x14ac:dyDescent="0.3">
      <c r="D92" s="351"/>
      <c r="E92" s="384"/>
      <c r="F92" s="384"/>
      <c r="G92" s="352"/>
      <c r="H92" s="353"/>
      <c r="I92" s="354"/>
      <c r="J92" s="348">
        <f t="shared" si="2"/>
        <v>0</v>
      </c>
      <c r="K92" s="423"/>
    </row>
    <row r="93" spans="4:11" x14ac:dyDescent="0.3">
      <c r="D93" s="351"/>
      <c r="E93" s="384"/>
      <c r="F93" s="384"/>
      <c r="G93" s="352"/>
      <c r="H93" s="353"/>
      <c r="I93" s="354"/>
      <c r="J93" s="348">
        <f t="shared" si="2"/>
        <v>0</v>
      </c>
      <c r="K93" s="423"/>
    </row>
    <row r="94" spans="4:11" x14ac:dyDescent="0.3">
      <c r="D94" s="351"/>
      <c r="E94" s="384"/>
      <c r="F94" s="384"/>
      <c r="G94" s="352"/>
      <c r="H94" s="353"/>
      <c r="I94" s="354"/>
      <c r="J94" s="348">
        <f t="shared" si="2"/>
        <v>0</v>
      </c>
      <c r="K94" s="423"/>
    </row>
    <row r="95" spans="4:11" ht="15" customHeight="1" x14ac:dyDescent="0.3">
      <c r="D95" s="351"/>
      <c r="E95" s="384"/>
      <c r="F95" s="384"/>
      <c r="G95" s="352"/>
      <c r="H95" s="353"/>
      <c r="I95" s="354"/>
      <c r="J95" s="348">
        <f t="shared" si="2"/>
        <v>0</v>
      </c>
      <c r="K95" s="423"/>
    </row>
    <row r="96" spans="4:11" x14ac:dyDescent="0.3">
      <c r="D96" s="351"/>
      <c r="E96" s="384"/>
      <c r="F96" s="384"/>
      <c r="G96" s="352"/>
      <c r="H96" s="353"/>
      <c r="I96" s="354"/>
      <c r="J96" s="348">
        <f t="shared" si="2"/>
        <v>0</v>
      </c>
      <c r="K96" s="423"/>
    </row>
    <row r="97" spans="4:11" x14ac:dyDescent="0.3">
      <c r="D97" s="351"/>
      <c r="E97" s="384"/>
      <c r="F97" s="384"/>
      <c r="G97" s="352"/>
      <c r="H97" s="353"/>
      <c r="I97" s="354"/>
      <c r="J97" s="348">
        <f t="shared" si="2"/>
        <v>0</v>
      </c>
      <c r="K97" s="423"/>
    </row>
    <row r="98" spans="4:11" ht="15.75" customHeight="1" x14ac:dyDescent="0.3">
      <c r="D98" s="351"/>
      <c r="E98" s="384"/>
      <c r="F98" s="384"/>
      <c r="G98" s="352"/>
      <c r="H98" s="353"/>
      <c r="I98" s="354"/>
      <c r="J98" s="348">
        <f t="shared" si="2"/>
        <v>0</v>
      </c>
      <c r="K98" s="423"/>
    </row>
    <row r="99" spans="4:11" x14ac:dyDescent="0.3">
      <c r="D99" s="351"/>
      <c r="E99" s="384"/>
      <c r="F99" s="384"/>
      <c r="G99" s="352"/>
      <c r="H99" s="353"/>
      <c r="I99" s="354"/>
      <c r="J99" s="348">
        <f t="shared" si="2"/>
        <v>0</v>
      </c>
      <c r="K99" s="423"/>
    </row>
    <row r="100" spans="4:11" x14ac:dyDescent="0.3">
      <c r="D100" s="351"/>
      <c r="E100" s="384"/>
      <c r="F100" s="384"/>
      <c r="G100" s="352"/>
      <c r="H100" s="353"/>
      <c r="I100" s="354"/>
      <c r="J100" s="348">
        <f t="shared" si="2"/>
        <v>0</v>
      </c>
      <c r="K100" s="423"/>
    </row>
    <row r="101" spans="4:11" x14ac:dyDescent="0.3">
      <c r="D101" s="351"/>
      <c r="E101" s="384"/>
      <c r="F101" s="384"/>
      <c r="G101" s="352"/>
      <c r="H101" s="353"/>
      <c r="I101" s="354"/>
      <c r="J101" s="348">
        <f t="shared" si="2"/>
        <v>0</v>
      </c>
      <c r="K101" s="423"/>
    </row>
    <row r="102" spans="4:11" ht="15" customHeight="1" x14ac:dyDescent="0.3">
      <c r="D102" s="351"/>
      <c r="E102" s="384"/>
      <c r="F102" s="384"/>
      <c r="G102" s="352"/>
      <c r="H102" s="353"/>
      <c r="I102" s="354"/>
      <c r="J102" s="348">
        <f t="shared" si="2"/>
        <v>0</v>
      </c>
      <c r="K102" s="423"/>
    </row>
    <row r="103" spans="4:11" x14ac:dyDescent="0.3">
      <c r="D103" s="351"/>
      <c r="E103" s="384"/>
      <c r="F103" s="384"/>
      <c r="G103" s="352"/>
      <c r="H103" s="353"/>
      <c r="I103" s="354"/>
      <c r="J103" s="348">
        <f t="shared" si="2"/>
        <v>0</v>
      </c>
      <c r="K103" s="423"/>
    </row>
    <row r="104" spans="4:11" x14ac:dyDescent="0.3">
      <c r="D104" s="351"/>
      <c r="E104" s="384"/>
      <c r="F104" s="384"/>
      <c r="G104" s="352"/>
      <c r="H104" s="353"/>
      <c r="I104" s="354"/>
      <c r="J104" s="348">
        <f t="shared" si="2"/>
        <v>0</v>
      </c>
      <c r="K104" s="423"/>
    </row>
    <row r="105" spans="4:11" x14ac:dyDescent="0.3">
      <c r="D105" s="351"/>
      <c r="E105" s="384"/>
      <c r="F105" s="384"/>
      <c r="G105" s="352"/>
      <c r="H105" s="353"/>
      <c r="I105" s="354"/>
      <c r="J105" s="348">
        <f t="shared" si="2"/>
        <v>0</v>
      </c>
      <c r="K105" s="423"/>
    </row>
    <row r="106" spans="4:11" x14ac:dyDescent="0.3">
      <c r="D106" s="351"/>
      <c r="E106" s="384"/>
      <c r="F106" s="384"/>
      <c r="G106" s="352"/>
      <c r="H106" s="353"/>
      <c r="I106" s="354"/>
      <c r="J106" s="348">
        <f t="shared" si="2"/>
        <v>0</v>
      </c>
      <c r="K106" s="423"/>
    </row>
    <row r="107" spans="4:11" x14ac:dyDescent="0.3">
      <c r="D107" s="351"/>
      <c r="E107" s="384"/>
      <c r="F107" s="384"/>
      <c r="G107" s="352"/>
      <c r="H107" s="353"/>
      <c r="I107" s="354"/>
      <c r="J107" s="348">
        <f t="shared" si="2"/>
        <v>0</v>
      </c>
      <c r="K107" s="423"/>
    </row>
    <row r="108" spans="4:11" x14ac:dyDescent="0.3">
      <c r="D108" s="351"/>
      <c r="E108" s="384"/>
      <c r="F108" s="384"/>
      <c r="G108" s="352"/>
      <c r="H108" s="353"/>
      <c r="I108" s="354"/>
      <c r="J108" s="348">
        <f t="shared" si="2"/>
        <v>0</v>
      </c>
      <c r="K108" s="423"/>
    </row>
    <row r="109" spans="4:11" x14ac:dyDescent="0.3">
      <c r="D109" s="351"/>
      <c r="E109" s="384"/>
      <c r="F109" s="384"/>
      <c r="G109" s="352"/>
      <c r="H109" s="353"/>
      <c r="I109" s="354"/>
      <c r="J109" s="348">
        <f t="shared" si="2"/>
        <v>0</v>
      </c>
      <c r="K109" s="423"/>
    </row>
    <row r="110" spans="4:11" x14ac:dyDescent="0.3">
      <c r="D110" s="351"/>
      <c r="E110" s="384"/>
      <c r="F110" s="384"/>
      <c r="G110" s="352"/>
      <c r="H110" s="353"/>
      <c r="I110" s="354"/>
      <c r="J110" s="348">
        <f t="shared" si="2"/>
        <v>0</v>
      </c>
      <c r="K110" s="423"/>
    </row>
    <row r="111" spans="4:11" x14ac:dyDescent="0.3">
      <c r="D111" s="351"/>
      <c r="E111" s="384"/>
      <c r="F111" s="384"/>
      <c r="G111" s="352"/>
      <c r="H111" s="353"/>
      <c r="I111" s="354"/>
      <c r="J111" s="348">
        <f t="shared" si="2"/>
        <v>0</v>
      </c>
      <c r="K111" s="423"/>
    </row>
    <row r="112" spans="4:11" x14ac:dyDescent="0.3">
      <c r="D112" s="351"/>
      <c r="E112" s="384"/>
      <c r="F112" s="384"/>
      <c r="G112" s="352"/>
      <c r="H112" s="353"/>
      <c r="I112" s="354"/>
      <c r="J112" s="348">
        <f t="shared" si="2"/>
        <v>0</v>
      </c>
      <c r="K112" s="423"/>
    </row>
    <row r="113" spans="4:11" x14ac:dyDescent="0.3">
      <c r="D113" s="351"/>
      <c r="E113" s="384"/>
      <c r="F113" s="384"/>
      <c r="G113" s="352"/>
      <c r="H113" s="353"/>
      <c r="I113" s="354"/>
      <c r="J113" s="348">
        <f t="shared" si="2"/>
        <v>0</v>
      </c>
      <c r="K113" s="423"/>
    </row>
    <row r="114" spans="4:11" x14ac:dyDescent="0.3">
      <c r="D114" s="351"/>
      <c r="E114" s="384"/>
      <c r="F114" s="384"/>
      <c r="G114" s="352"/>
      <c r="H114" s="353"/>
      <c r="I114" s="354"/>
      <c r="J114" s="348">
        <f t="shared" si="2"/>
        <v>0</v>
      </c>
      <c r="K114" s="423"/>
    </row>
    <row r="115" spans="4:11" x14ac:dyDescent="0.3">
      <c r="D115" s="351"/>
      <c r="E115" s="384"/>
      <c r="F115" s="384"/>
      <c r="G115" s="352"/>
      <c r="H115" s="353"/>
      <c r="I115" s="354"/>
      <c r="J115" s="348">
        <f t="shared" si="2"/>
        <v>0</v>
      </c>
      <c r="K115" s="423"/>
    </row>
    <row r="116" spans="4:11" x14ac:dyDescent="0.3">
      <c r="D116" s="351"/>
      <c r="E116" s="384"/>
      <c r="F116" s="384"/>
      <c r="G116" s="352"/>
      <c r="H116" s="353"/>
      <c r="I116" s="354"/>
      <c r="J116" s="348">
        <f t="shared" si="2"/>
        <v>0</v>
      </c>
      <c r="K116" s="423"/>
    </row>
    <row r="117" spans="4:11" x14ac:dyDescent="0.3">
      <c r="D117" s="351"/>
      <c r="E117" s="384"/>
      <c r="F117" s="384"/>
      <c r="G117" s="352"/>
      <c r="H117" s="353"/>
      <c r="I117" s="354"/>
      <c r="J117" s="348">
        <f t="shared" si="2"/>
        <v>0</v>
      </c>
      <c r="K117" s="423"/>
    </row>
    <row r="118" spans="4:11" x14ac:dyDescent="0.3">
      <c r="D118" s="351"/>
      <c r="E118" s="384"/>
      <c r="F118" s="384"/>
      <c r="G118" s="352"/>
      <c r="H118" s="353"/>
      <c r="I118" s="354"/>
      <c r="J118" s="348">
        <f t="shared" si="2"/>
        <v>0</v>
      </c>
      <c r="K118" s="423"/>
    </row>
    <row r="119" spans="4:11" x14ac:dyDescent="0.3">
      <c r="D119" s="351"/>
      <c r="E119" s="384"/>
      <c r="F119" s="384"/>
      <c r="G119" s="352"/>
      <c r="H119" s="353"/>
      <c r="I119" s="354"/>
      <c r="J119" s="348">
        <f t="shared" si="2"/>
        <v>0</v>
      </c>
      <c r="K119" s="423"/>
    </row>
    <row r="120" spans="4:11" x14ac:dyDescent="0.3">
      <c r="D120" s="351"/>
      <c r="E120" s="384"/>
      <c r="F120" s="384"/>
      <c r="G120" s="352"/>
      <c r="H120" s="353"/>
      <c r="I120" s="354"/>
      <c r="J120" s="348">
        <f t="shared" si="2"/>
        <v>0</v>
      </c>
      <c r="K120" s="423"/>
    </row>
    <row r="121" spans="4:11" x14ac:dyDescent="0.3">
      <c r="D121" s="351"/>
      <c r="E121" s="384"/>
      <c r="F121" s="384"/>
      <c r="G121" s="352"/>
      <c r="H121" s="353"/>
      <c r="I121" s="354"/>
      <c r="J121" s="348">
        <f t="shared" si="2"/>
        <v>0</v>
      </c>
      <c r="K121" s="423"/>
    </row>
    <row r="122" spans="4:11" x14ac:dyDescent="0.3">
      <c r="D122" s="351"/>
      <c r="E122" s="384"/>
      <c r="F122" s="384"/>
      <c r="G122" s="352"/>
      <c r="H122" s="353"/>
      <c r="I122" s="354"/>
      <c r="J122" s="348">
        <f t="shared" si="2"/>
        <v>0</v>
      </c>
      <c r="K122" s="423"/>
    </row>
    <row r="123" spans="4:11" x14ac:dyDescent="0.3">
      <c r="D123" s="351"/>
      <c r="E123" s="384"/>
      <c r="F123" s="384"/>
      <c r="G123" s="352"/>
      <c r="H123" s="353"/>
      <c r="I123" s="354"/>
      <c r="J123" s="348">
        <f t="shared" si="2"/>
        <v>0</v>
      </c>
      <c r="K123" s="423"/>
    </row>
    <row r="124" spans="4:11" x14ac:dyDescent="0.3">
      <c r="D124" s="351"/>
      <c r="E124" s="384"/>
      <c r="F124" s="384"/>
      <c r="G124" s="352"/>
      <c r="H124" s="353"/>
      <c r="I124" s="354"/>
      <c r="J124" s="348">
        <f t="shared" si="2"/>
        <v>0</v>
      </c>
      <c r="K124" s="423"/>
    </row>
    <row r="125" spans="4:11" x14ac:dyDescent="0.3">
      <c r="D125" s="351"/>
      <c r="E125" s="384"/>
      <c r="F125" s="384"/>
      <c r="G125" s="352"/>
      <c r="H125" s="353"/>
      <c r="I125" s="354"/>
      <c r="J125" s="348">
        <f t="shared" si="2"/>
        <v>0</v>
      </c>
      <c r="K125" s="423"/>
    </row>
    <row r="126" spans="4:11" x14ac:dyDescent="0.3">
      <c r="D126" s="351"/>
      <c r="E126" s="384"/>
      <c r="F126" s="384"/>
      <c r="G126" s="352"/>
      <c r="H126" s="353"/>
      <c r="I126" s="354"/>
      <c r="J126" s="348">
        <f t="shared" si="2"/>
        <v>0</v>
      </c>
      <c r="K126" s="423"/>
    </row>
    <row r="127" spans="4:11" x14ac:dyDescent="0.3">
      <c r="D127" s="351"/>
      <c r="E127" s="384"/>
      <c r="F127" s="384"/>
      <c r="G127" s="352"/>
      <c r="H127" s="353"/>
      <c r="I127" s="354"/>
      <c r="J127" s="348">
        <f t="shared" si="2"/>
        <v>0</v>
      </c>
      <c r="K127" s="423"/>
    </row>
    <row r="128" spans="4:11" ht="15.75" customHeight="1" x14ac:dyDescent="0.3">
      <c r="D128" s="351"/>
      <c r="E128" s="384"/>
      <c r="F128" s="384"/>
      <c r="G128" s="352"/>
      <c r="H128" s="353"/>
      <c r="I128" s="354"/>
      <c r="J128" s="348">
        <f t="shared" si="2"/>
        <v>0</v>
      </c>
      <c r="K128" s="423"/>
    </row>
    <row r="129" spans="4:11" x14ac:dyDescent="0.3">
      <c r="D129" s="351"/>
      <c r="E129" s="384"/>
      <c r="F129" s="384"/>
      <c r="G129" s="352"/>
      <c r="H129" s="353"/>
      <c r="I129" s="354"/>
      <c r="J129" s="348">
        <f t="shared" si="2"/>
        <v>0</v>
      </c>
      <c r="K129" s="423"/>
    </row>
    <row r="130" spans="4:11" ht="17.25" thickBot="1" x14ac:dyDescent="0.35">
      <c r="D130" s="366"/>
      <c r="E130" s="422"/>
      <c r="F130" s="422"/>
      <c r="G130" s="367"/>
      <c r="H130" s="368"/>
      <c r="I130" s="369"/>
      <c r="J130" s="349">
        <f>I130*H130</f>
        <v>0</v>
      </c>
      <c r="K130" s="424"/>
    </row>
  </sheetData>
  <sheetProtection algorithmName="SHA-512" hashValue="CppsB4oeTzgJWkFxYyrtInIvkEdf8bEiTPtE7t25bRNTZiBuxJJcDUY8X+1gcT4AHIN1/WoD7mWP/BWM3+VDSA==" saltValue="FHd/n39A+ltnl6M/OaD39Q==" spinCount="100000" sheet="1" objects="1" scenarios="1" selectLockedCells="1"/>
  <mergeCells count="1">
    <mergeCell ref="D2:K2"/>
  </mergeCells>
  <conditionalFormatting sqref="D5:K5">
    <cfRule type="cellIs" dxfId="30" priority="11" operator="equal">
      <formula>"""Geraldo"""</formula>
    </cfRule>
  </conditionalFormatting>
  <conditionalFormatting sqref="D5:K130">
    <cfRule type="cellIs" dxfId="29" priority="275" operator="equal">
      <formula>#REF!</formula>
    </cfRule>
    <cfRule type="cellIs" dxfId="28" priority="276" operator="equal">
      <formula>#REF!</formula>
    </cfRule>
  </conditionalFormatting>
  <conditionalFormatting sqref="M5:M23 M27:M31">
    <cfRule type="cellIs" dxfId="27" priority="7" operator="equal">
      <formula>#REF!</formula>
    </cfRule>
    <cfRule type="cellIs" dxfId="26" priority="8" operator="equal">
      <formula>#REF!</formula>
    </cfRule>
  </conditionalFormatting>
  <conditionalFormatting sqref="N5:N23 N27:N31">
    <cfRule type="cellIs" dxfId="25" priority="5" operator="equal">
      <formula>#REF!</formula>
    </cfRule>
    <cfRule type="cellIs" dxfId="24" priority="6" operator="equal">
      <formula>#REF!</formula>
    </cfRule>
  </conditionalFormatting>
  <conditionalFormatting sqref="M24:M26">
    <cfRule type="cellIs" dxfId="23" priority="3" operator="equal">
      <formula>#REF!</formula>
    </cfRule>
    <cfRule type="cellIs" dxfId="22" priority="4" operator="equal">
      <formula>#REF!</formula>
    </cfRule>
  </conditionalFormatting>
  <conditionalFormatting sqref="N24:N26">
    <cfRule type="cellIs" dxfId="21" priority="1" operator="equal">
      <formula>#REF!</formula>
    </cfRule>
    <cfRule type="cellIs" dxfId="20" priority="2" operator="equal">
      <formula>#REF!</formula>
    </cfRule>
  </conditionalFormatting>
  <hyperlinks>
    <hyperlink ref="B5" location="cria_recria!D2" tooltip="Controle de criação, de pintinhos até início da produção." display="01. Cria e Recria" xr:uid="{00000000-0004-0000-0D00-000000000000}"/>
    <hyperlink ref="B6" location="coleta_ovos!D2" tooltip="Coleta de ovos pasa consumo e revenda." display="02. Coleta de Ovos" xr:uid="{00000000-0004-0000-0D00-000001000000}"/>
    <hyperlink ref="B7" location="viabilidade_negocio!D2" tooltip="Lançamento de informações para verificar viabilidade do negócio, custos com ração e produção de ovos." display="03. Viabilidade Negócio" xr:uid="{00000000-0004-0000-0D00-000002000000}"/>
    <hyperlink ref="B8" location="entrada_animais!D2" tooltip="Lançamento de compras de animais, juntamente com preços, idades e locais de compra." display="04. Entrada Animais" xr:uid="{00000000-0004-0000-0D00-000003000000}"/>
    <hyperlink ref="B9" location="contagem_animais!D2" tooltip="Controle de contagem de aves, para verificar possíveis perdas e manter exatidão nos relatórios." display="05. Cont. Animais" xr:uid="{00000000-0004-0000-0D00-000004000000}"/>
    <hyperlink ref="B10" location="producao!A1" tooltip="Controle de produção de ovos galados." display="06. Ovos Galados" xr:uid="{00000000-0004-0000-0D00-000005000000}"/>
    <hyperlink ref="B11" location="controle_chocadeiras!D2" tooltip="Acompanhamento da produção de pintinhos nas chocadeiras." display="07. Controle Chocad." xr:uid="{00000000-0004-0000-0D00-000006000000}"/>
    <hyperlink ref="B12" location="resumo_chocadeira!D2" tooltip="Resumo de produção das chocadeiras." display="08. Resumo Chocad." xr:uid="{00000000-0004-0000-0D00-000007000000}"/>
    <hyperlink ref="B13" location="formula_racao!D2" tooltip="Formulação da ração, com ingredientes e quantidades devidas." display="09. Fórm. de Ração" xr:uid="{00000000-0004-0000-0D00-000008000000}"/>
    <hyperlink ref="B14" location="proteina_racao!D2" tooltip="Como produzir sua ração? Saiba proporção exata." display="10. Proteína Ração" xr:uid="{00000000-0004-0000-0D00-000009000000}"/>
    <hyperlink ref="B15" location="custos_variaveis!D2" tooltip="Lançamento de todas despesas de seu negócio." display="11. Custo Variável" xr:uid="{00000000-0004-0000-0D00-00000A000000}"/>
    <hyperlink ref="B16" location="cheque_receb!D2" tooltip="Cheque que serve como comprovante de entrega e nota promissória." display="12. Comprovante" xr:uid="{00000000-0004-0000-0D00-00000B000000}"/>
    <hyperlink ref="B4" location="Menu!G13" display="MENU" xr:uid="{00000000-0004-0000-0D00-00000C000000}"/>
  </hyperlinks>
  <pageMargins left="0.11811023622047245" right="0.11811023622047245" top="0.47244094488188981" bottom="0.59055118110236227" header="0.31496062992125984" footer="0.55118110236220474"/>
  <pageSetup paperSize="9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D00-000000000000}">
          <x14:formula1>
            <xm:f>'Banco de Dados'!$C$4:$C$108</xm:f>
          </x14:formula1>
          <xm:sqref>F5:F130</xm:sqref>
        </x14:dataValidation>
        <x14:dataValidation type="list" allowBlank="1" showInputMessage="1" showErrorMessage="1" xr:uid="{00000000-0002-0000-0D00-000001000000}">
          <x14:formula1>
            <xm:f>'Banco de Dados'!$D$4:$D$108</xm:f>
          </x14:formula1>
          <xm:sqref>K5:K130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Planilha15"/>
  <dimension ref="A1:HR47"/>
  <sheetViews>
    <sheetView zoomScale="160" zoomScaleNormal="160" workbookViewId="0">
      <selection activeCell="B4" sqref="B4"/>
    </sheetView>
  </sheetViews>
  <sheetFormatPr defaultColWidth="9.140625" defaultRowHeight="13.5" x14ac:dyDescent="0.25"/>
  <cols>
    <col min="1" max="1" width="1.7109375" style="45" customWidth="1"/>
    <col min="2" max="2" width="13.85546875" style="45" customWidth="1"/>
    <col min="3" max="3" width="1.7109375" style="55" customWidth="1"/>
    <col min="4" max="4" width="11.5703125" style="206" bestFit="1" customWidth="1"/>
    <col min="5" max="5" width="11.5703125" style="207" bestFit="1" customWidth="1"/>
    <col min="6" max="6" width="8.42578125" style="208" customWidth="1"/>
    <col min="7" max="7" width="10.140625" style="208" bestFit="1" customWidth="1"/>
    <col min="8" max="8" width="23.140625" style="208" customWidth="1"/>
    <col min="9" max="9" width="11.42578125" style="208" customWidth="1"/>
    <col min="10" max="10" width="11.7109375" style="208" customWidth="1"/>
    <col min="11" max="16384" width="9.140625" style="45"/>
  </cols>
  <sheetData>
    <row r="1" spans="1:226" ht="20.25" customHeight="1" x14ac:dyDescent="0.25">
      <c r="D1" s="538"/>
      <c r="E1" s="538"/>
      <c r="F1" s="538"/>
      <c r="G1" s="538"/>
      <c r="H1" s="538"/>
      <c r="I1" s="538"/>
      <c r="J1" s="538"/>
      <c r="Q1" s="171"/>
      <c r="R1" s="171"/>
      <c r="Y1" s="171"/>
      <c r="Z1" s="171"/>
      <c r="AG1" s="171"/>
      <c r="AH1" s="171"/>
      <c r="AO1" s="171"/>
      <c r="AP1" s="171"/>
      <c r="AW1" s="171"/>
      <c r="AX1" s="171"/>
      <c r="BE1" s="171"/>
      <c r="BF1" s="171"/>
      <c r="BM1" s="171"/>
      <c r="BN1" s="171"/>
      <c r="BU1" s="171"/>
      <c r="BV1" s="171"/>
      <c r="CC1" s="171"/>
      <c r="CD1" s="171"/>
      <c r="CK1" s="171"/>
      <c r="CL1" s="171"/>
      <c r="CS1" s="171"/>
      <c r="CT1" s="171"/>
      <c r="DA1" s="171"/>
      <c r="DB1" s="171"/>
      <c r="DI1" s="171"/>
      <c r="DJ1" s="171"/>
      <c r="DQ1" s="171"/>
      <c r="DR1" s="171"/>
      <c r="DY1" s="171"/>
      <c r="DZ1" s="171"/>
      <c r="EG1" s="171"/>
      <c r="EH1" s="171"/>
      <c r="EO1" s="171"/>
      <c r="EP1" s="171"/>
      <c r="EW1" s="171"/>
      <c r="EX1" s="171"/>
      <c r="FE1" s="171"/>
      <c r="FF1" s="171"/>
      <c r="FM1" s="171"/>
      <c r="FN1" s="171"/>
      <c r="FU1" s="171"/>
      <c r="FV1" s="171"/>
      <c r="GC1" s="171"/>
      <c r="GD1" s="171"/>
      <c r="GK1" s="171"/>
      <c r="GL1" s="171"/>
      <c r="GS1" s="171"/>
      <c r="GT1" s="171"/>
      <c r="HA1" s="171"/>
      <c r="HB1" s="171"/>
      <c r="HI1" s="171"/>
      <c r="HJ1" s="171"/>
      <c r="HQ1" s="171"/>
      <c r="HR1" s="171"/>
    </row>
    <row r="2" spans="1:226" ht="20.25" customHeight="1" x14ac:dyDescent="0.25">
      <c r="D2" s="468" t="s">
        <v>437</v>
      </c>
      <c r="E2" s="469"/>
      <c r="F2" s="469"/>
      <c r="G2" s="469"/>
      <c r="H2" s="469"/>
      <c r="I2" s="469"/>
      <c r="J2" s="469"/>
      <c r="Q2" s="171"/>
      <c r="R2" s="171"/>
      <c r="Y2" s="171"/>
      <c r="Z2" s="171"/>
      <c r="AG2" s="171"/>
      <c r="AH2" s="171"/>
      <c r="AO2" s="171"/>
      <c r="AP2" s="171"/>
      <c r="AW2" s="171"/>
      <c r="AX2" s="171"/>
      <c r="BE2" s="171"/>
      <c r="BF2" s="171"/>
      <c r="BM2" s="171"/>
      <c r="BN2" s="171"/>
      <c r="BU2" s="171"/>
      <c r="BV2" s="171"/>
      <c r="CC2" s="171"/>
      <c r="CD2" s="171"/>
      <c r="CK2" s="171"/>
      <c r="CL2" s="171"/>
      <c r="CS2" s="171"/>
      <c r="CT2" s="171"/>
      <c r="DA2" s="171"/>
      <c r="DB2" s="171"/>
      <c r="DI2" s="171"/>
      <c r="DJ2" s="171"/>
      <c r="DQ2" s="171"/>
      <c r="DR2" s="171"/>
      <c r="DY2" s="171"/>
      <c r="DZ2" s="171"/>
      <c r="EG2" s="171"/>
      <c r="EH2" s="171"/>
      <c r="EO2" s="171"/>
      <c r="EP2" s="171"/>
      <c r="EW2" s="171"/>
      <c r="EX2" s="171"/>
      <c r="FE2" s="171"/>
      <c r="FF2" s="171"/>
      <c r="FM2" s="171"/>
      <c r="FN2" s="171"/>
      <c r="FU2" s="171"/>
      <c r="FV2" s="171"/>
      <c r="GC2" s="171"/>
      <c r="GD2" s="171"/>
      <c r="GK2" s="171"/>
      <c r="GL2" s="171"/>
      <c r="GS2" s="171"/>
      <c r="GT2" s="171"/>
      <c r="HA2" s="171"/>
      <c r="HB2" s="171"/>
      <c r="HI2" s="171"/>
      <c r="HJ2" s="171"/>
      <c r="HQ2" s="171"/>
      <c r="HR2" s="171"/>
    </row>
    <row r="3" spans="1:226" ht="20.25" customHeight="1" thickBot="1" x14ac:dyDescent="0.3">
      <c r="D3" s="202"/>
      <c r="E3" s="203"/>
      <c r="F3" s="204"/>
      <c r="G3" s="204"/>
      <c r="H3" s="204"/>
      <c r="I3" s="204"/>
      <c r="J3" s="204"/>
      <c r="Q3" s="171"/>
      <c r="R3" s="171"/>
      <c r="Y3" s="171"/>
      <c r="Z3" s="171"/>
      <c r="AG3" s="171"/>
      <c r="AH3" s="171"/>
      <c r="AO3" s="171"/>
      <c r="AP3" s="171"/>
      <c r="AW3" s="171"/>
      <c r="AX3" s="171"/>
      <c r="BE3" s="171"/>
      <c r="BF3" s="171"/>
      <c r="BM3" s="171"/>
      <c r="BN3" s="171"/>
      <c r="BU3" s="171"/>
      <c r="BV3" s="171"/>
      <c r="CC3" s="171"/>
      <c r="CD3" s="171"/>
      <c r="CK3" s="171"/>
      <c r="CL3" s="171"/>
      <c r="CS3" s="171"/>
      <c r="CT3" s="171"/>
      <c r="DA3" s="171"/>
      <c r="DB3" s="171"/>
      <c r="DI3" s="171"/>
      <c r="DJ3" s="171"/>
      <c r="DQ3" s="171"/>
      <c r="DR3" s="171"/>
      <c r="DY3" s="171"/>
      <c r="DZ3" s="171"/>
      <c r="EG3" s="171"/>
      <c r="EH3" s="171"/>
      <c r="EO3" s="171"/>
      <c r="EP3" s="171"/>
      <c r="EW3" s="171"/>
      <c r="EX3" s="171"/>
      <c r="FE3" s="171"/>
      <c r="FF3" s="171"/>
      <c r="FM3" s="171"/>
      <c r="FN3" s="171"/>
      <c r="FU3" s="171"/>
      <c r="FV3" s="171"/>
      <c r="GC3" s="171"/>
      <c r="GD3" s="171"/>
      <c r="GK3" s="171"/>
      <c r="GL3" s="171"/>
      <c r="GS3" s="171"/>
      <c r="GT3" s="171"/>
      <c r="HA3" s="171"/>
      <c r="HB3" s="171"/>
      <c r="HI3" s="171"/>
      <c r="HJ3" s="171"/>
      <c r="HQ3" s="171"/>
      <c r="HR3" s="171"/>
    </row>
    <row r="4" spans="1:226" ht="15" customHeight="1" x14ac:dyDescent="0.25">
      <c r="B4" s="340" t="s">
        <v>214</v>
      </c>
      <c r="D4" s="543"/>
      <c r="E4" s="284" t="s">
        <v>445</v>
      </c>
      <c r="F4" s="541" t="s">
        <v>443</v>
      </c>
      <c r="G4" s="541"/>
      <c r="H4" s="541"/>
      <c r="I4" s="284" t="s">
        <v>108</v>
      </c>
      <c r="J4" s="285" t="s">
        <v>28</v>
      </c>
    </row>
    <row r="5" spans="1:226" ht="21.75" customHeight="1" x14ac:dyDescent="0.25">
      <c r="B5" s="341" t="s">
        <v>426</v>
      </c>
      <c r="D5" s="544"/>
      <c r="E5" s="292" t="s">
        <v>448</v>
      </c>
      <c r="F5" s="542"/>
      <c r="G5" s="542"/>
      <c r="H5" s="542"/>
      <c r="I5" s="299" t="s">
        <v>451</v>
      </c>
      <c r="J5" s="291" t="s">
        <v>447</v>
      </c>
    </row>
    <row r="6" spans="1:226" ht="21.75" customHeight="1" x14ac:dyDescent="0.25">
      <c r="B6" s="342" t="s">
        <v>427</v>
      </c>
      <c r="D6" s="544"/>
      <c r="E6" s="288"/>
      <c r="F6" s="542"/>
      <c r="G6" s="542"/>
      <c r="H6" s="542"/>
      <c r="I6" s="286"/>
      <c r="J6" s="287"/>
    </row>
    <row r="7" spans="1:226" ht="21.75" customHeight="1" x14ac:dyDescent="0.25">
      <c r="A7" s="208"/>
      <c r="B7" s="343" t="s">
        <v>428</v>
      </c>
      <c r="C7" s="84"/>
      <c r="D7" s="293" t="s">
        <v>107</v>
      </c>
      <c r="E7" s="545" t="s">
        <v>449</v>
      </c>
      <c r="F7" s="545"/>
      <c r="G7" s="545"/>
      <c r="H7" s="545"/>
      <c r="I7" s="545"/>
      <c r="J7" s="546"/>
    </row>
    <row r="8" spans="1:226" x14ac:dyDescent="0.25">
      <c r="A8" s="46"/>
      <c r="B8" s="342" t="s">
        <v>429</v>
      </c>
      <c r="C8" s="205"/>
      <c r="D8" s="296" t="s">
        <v>441</v>
      </c>
      <c r="E8" s="295" t="s">
        <v>450</v>
      </c>
      <c r="F8" s="289"/>
      <c r="G8" s="294" t="s">
        <v>446</v>
      </c>
      <c r="H8" s="289"/>
      <c r="I8" s="289"/>
      <c r="J8" s="290"/>
    </row>
    <row r="9" spans="1:226" ht="18" x14ac:dyDescent="0.35">
      <c r="A9" s="120"/>
      <c r="B9" s="343" t="s">
        <v>434</v>
      </c>
      <c r="C9" s="57"/>
      <c r="D9" s="297" t="s">
        <v>439</v>
      </c>
      <c r="E9" s="547" t="s">
        <v>444</v>
      </c>
      <c r="F9" s="547"/>
      <c r="G9" s="547"/>
      <c r="H9" s="547"/>
      <c r="I9" s="547"/>
      <c r="J9" s="548"/>
    </row>
    <row r="10" spans="1:226" x14ac:dyDescent="0.25">
      <c r="B10" s="342" t="s">
        <v>430</v>
      </c>
      <c r="C10" s="57"/>
      <c r="D10" s="296" t="s">
        <v>440</v>
      </c>
      <c r="E10" s="549" t="s">
        <v>442</v>
      </c>
      <c r="F10" s="549"/>
      <c r="G10" s="549"/>
      <c r="H10" s="549"/>
      <c r="I10" s="549"/>
      <c r="J10" s="550"/>
    </row>
    <row r="11" spans="1:226" ht="21.75" customHeight="1" thickBot="1" x14ac:dyDescent="0.3">
      <c r="B11" s="343" t="s">
        <v>431</v>
      </c>
      <c r="C11" s="57"/>
      <c r="D11" s="298" t="s">
        <v>438</v>
      </c>
      <c r="E11" s="539" t="s">
        <v>452</v>
      </c>
      <c r="F11" s="539"/>
      <c r="G11" s="539"/>
      <c r="H11" s="539"/>
      <c r="I11" s="539"/>
      <c r="J11" s="540"/>
    </row>
    <row r="12" spans="1:226" ht="13.5" customHeight="1" thickBot="1" x14ac:dyDescent="0.3">
      <c r="B12" s="342" t="s">
        <v>432</v>
      </c>
      <c r="C12" s="57"/>
    </row>
    <row r="13" spans="1:226" ht="15" customHeight="1" x14ac:dyDescent="0.25">
      <c r="B13" s="343" t="s">
        <v>433</v>
      </c>
      <c r="D13" s="543"/>
      <c r="E13" s="284" t="s">
        <v>445</v>
      </c>
      <c r="F13" s="541" t="s">
        <v>443</v>
      </c>
      <c r="G13" s="541"/>
      <c r="H13" s="541"/>
      <c r="I13" s="284" t="s">
        <v>108</v>
      </c>
      <c r="J13" s="285" t="s">
        <v>28</v>
      </c>
    </row>
    <row r="14" spans="1:226" ht="21.75" customHeight="1" x14ac:dyDescent="0.25">
      <c r="B14" s="342" t="s">
        <v>424</v>
      </c>
      <c r="D14" s="544"/>
      <c r="E14" s="292" t="s">
        <v>448</v>
      </c>
      <c r="F14" s="542"/>
      <c r="G14" s="542"/>
      <c r="H14" s="542"/>
      <c r="I14" s="299" t="s">
        <v>451</v>
      </c>
      <c r="J14" s="291" t="s">
        <v>447</v>
      </c>
    </row>
    <row r="15" spans="1:226" ht="21.75" customHeight="1" x14ac:dyDescent="0.25">
      <c r="B15" s="343" t="s">
        <v>425</v>
      </c>
      <c r="D15" s="544"/>
      <c r="E15" s="288"/>
      <c r="F15" s="542"/>
      <c r="G15" s="542"/>
      <c r="H15" s="542"/>
      <c r="I15" s="286"/>
      <c r="J15" s="287"/>
    </row>
    <row r="16" spans="1:226" ht="21.75" customHeight="1" thickBot="1" x14ac:dyDescent="0.3">
      <c r="A16" s="208"/>
      <c r="B16" s="344" t="s">
        <v>453</v>
      </c>
      <c r="C16" s="84"/>
      <c r="D16" s="293" t="s">
        <v>107</v>
      </c>
      <c r="E16" s="545" t="s">
        <v>449</v>
      </c>
      <c r="F16" s="545"/>
      <c r="G16" s="545"/>
      <c r="H16" s="545"/>
      <c r="I16" s="545"/>
      <c r="J16" s="546"/>
    </row>
    <row r="17" spans="1:10" ht="18.75" x14ac:dyDescent="0.3">
      <c r="A17" s="46"/>
      <c r="B17" s="152"/>
      <c r="C17" s="205"/>
      <c r="D17" s="296" t="s">
        <v>441</v>
      </c>
      <c r="E17" s="295" t="s">
        <v>450</v>
      </c>
      <c r="F17" s="289"/>
      <c r="G17" s="294" t="s">
        <v>446</v>
      </c>
      <c r="H17" s="289"/>
      <c r="I17" s="289"/>
      <c r="J17" s="290"/>
    </row>
    <row r="18" spans="1:10" ht="19.5" x14ac:dyDescent="0.35">
      <c r="A18" s="120"/>
      <c r="B18" s="152"/>
      <c r="C18" s="57"/>
      <c r="D18" s="297" t="s">
        <v>439</v>
      </c>
      <c r="E18" s="547" t="s">
        <v>444</v>
      </c>
      <c r="F18" s="547"/>
      <c r="G18" s="547"/>
      <c r="H18" s="547"/>
      <c r="I18" s="547"/>
      <c r="J18" s="548"/>
    </row>
    <row r="19" spans="1:10" ht="18.75" x14ac:dyDescent="0.3">
      <c r="B19" s="152"/>
      <c r="C19" s="57"/>
      <c r="D19" s="296" t="s">
        <v>440</v>
      </c>
      <c r="E19" s="549" t="s">
        <v>442</v>
      </c>
      <c r="F19" s="549"/>
      <c r="G19" s="549"/>
      <c r="H19" s="549"/>
      <c r="I19" s="549"/>
      <c r="J19" s="550"/>
    </row>
    <row r="20" spans="1:10" ht="21.75" customHeight="1" thickBot="1" x14ac:dyDescent="0.3">
      <c r="C20" s="57"/>
      <c r="D20" s="298" t="s">
        <v>438</v>
      </c>
      <c r="E20" s="539" t="s">
        <v>452</v>
      </c>
      <c r="F20" s="539"/>
      <c r="G20" s="539"/>
      <c r="H20" s="539"/>
      <c r="I20" s="539"/>
      <c r="J20" s="540"/>
    </row>
    <row r="21" spans="1:10" ht="13.5" customHeight="1" thickBot="1" x14ac:dyDescent="0.3"/>
    <row r="22" spans="1:10" ht="15" customHeight="1" x14ac:dyDescent="0.25">
      <c r="D22" s="543"/>
      <c r="E22" s="284" t="s">
        <v>445</v>
      </c>
      <c r="F22" s="541" t="s">
        <v>443</v>
      </c>
      <c r="G22" s="541"/>
      <c r="H22" s="541"/>
      <c r="I22" s="284" t="s">
        <v>108</v>
      </c>
      <c r="J22" s="285" t="s">
        <v>28</v>
      </c>
    </row>
    <row r="23" spans="1:10" ht="21.75" customHeight="1" x14ac:dyDescent="0.25">
      <c r="D23" s="544"/>
      <c r="E23" s="292" t="s">
        <v>448</v>
      </c>
      <c r="F23" s="542"/>
      <c r="G23" s="542"/>
      <c r="H23" s="542"/>
      <c r="I23" s="299" t="s">
        <v>451</v>
      </c>
      <c r="J23" s="291" t="s">
        <v>447</v>
      </c>
    </row>
    <row r="24" spans="1:10" ht="21.75" customHeight="1" x14ac:dyDescent="0.25">
      <c r="D24" s="544"/>
      <c r="E24" s="288"/>
      <c r="F24" s="542"/>
      <c r="G24" s="542"/>
      <c r="H24" s="542"/>
      <c r="I24" s="286"/>
      <c r="J24" s="287"/>
    </row>
    <row r="25" spans="1:10" ht="21.75" customHeight="1" x14ac:dyDescent="0.25">
      <c r="A25" s="208"/>
      <c r="C25" s="84"/>
      <c r="D25" s="293" t="s">
        <v>107</v>
      </c>
      <c r="E25" s="545" t="s">
        <v>449</v>
      </c>
      <c r="F25" s="545"/>
      <c r="G25" s="545"/>
      <c r="H25" s="545"/>
      <c r="I25" s="545"/>
      <c r="J25" s="546"/>
    </row>
    <row r="26" spans="1:10" x14ac:dyDescent="0.25">
      <c r="A26" s="46"/>
      <c r="C26" s="205"/>
      <c r="D26" s="296" t="s">
        <v>441</v>
      </c>
      <c r="E26" s="295" t="s">
        <v>450</v>
      </c>
      <c r="F26" s="289"/>
      <c r="G26" s="294" t="s">
        <v>446</v>
      </c>
      <c r="H26" s="289"/>
      <c r="I26" s="289"/>
      <c r="J26" s="290"/>
    </row>
    <row r="27" spans="1:10" ht="18" x14ac:dyDescent="0.35">
      <c r="A27" s="120"/>
      <c r="C27" s="57"/>
      <c r="D27" s="297" t="s">
        <v>439</v>
      </c>
      <c r="E27" s="547" t="s">
        <v>444</v>
      </c>
      <c r="F27" s="547"/>
      <c r="G27" s="547"/>
      <c r="H27" s="547"/>
      <c r="I27" s="547"/>
      <c r="J27" s="548"/>
    </row>
    <row r="28" spans="1:10" x14ac:dyDescent="0.25">
      <c r="C28" s="57"/>
      <c r="D28" s="296" t="s">
        <v>440</v>
      </c>
      <c r="E28" s="549" t="s">
        <v>442</v>
      </c>
      <c r="F28" s="549"/>
      <c r="G28" s="549"/>
      <c r="H28" s="549"/>
      <c r="I28" s="549"/>
      <c r="J28" s="550"/>
    </row>
    <row r="29" spans="1:10" ht="21.75" customHeight="1" thickBot="1" x14ac:dyDescent="0.3">
      <c r="C29" s="57"/>
      <c r="D29" s="298" t="s">
        <v>438</v>
      </c>
      <c r="E29" s="539" t="s">
        <v>452</v>
      </c>
      <c r="F29" s="539"/>
      <c r="G29" s="539"/>
      <c r="H29" s="539"/>
      <c r="I29" s="539"/>
      <c r="J29" s="540"/>
    </row>
    <row r="30" spans="1:10" ht="13.5" customHeight="1" thickBot="1" x14ac:dyDescent="0.3"/>
    <row r="31" spans="1:10" ht="15" customHeight="1" x14ac:dyDescent="0.25">
      <c r="D31" s="543"/>
      <c r="E31" s="284" t="s">
        <v>445</v>
      </c>
      <c r="F31" s="541" t="s">
        <v>443</v>
      </c>
      <c r="G31" s="541"/>
      <c r="H31" s="541"/>
      <c r="I31" s="284" t="s">
        <v>108</v>
      </c>
      <c r="J31" s="285" t="s">
        <v>28</v>
      </c>
    </row>
    <row r="32" spans="1:10" ht="21.75" customHeight="1" x14ac:dyDescent="0.25">
      <c r="D32" s="544"/>
      <c r="E32" s="292" t="s">
        <v>448</v>
      </c>
      <c r="F32" s="542"/>
      <c r="G32" s="542"/>
      <c r="H32" s="542"/>
      <c r="I32" s="299" t="s">
        <v>451</v>
      </c>
      <c r="J32" s="291" t="s">
        <v>447</v>
      </c>
    </row>
    <row r="33" spans="1:10" ht="21.75" customHeight="1" x14ac:dyDescent="0.25">
      <c r="D33" s="544"/>
      <c r="E33" s="288"/>
      <c r="F33" s="542"/>
      <c r="G33" s="542"/>
      <c r="H33" s="542"/>
      <c r="I33" s="286"/>
      <c r="J33" s="287"/>
    </row>
    <row r="34" spans="1:10" ht="21.75" customHeight="1" x14ac:dyDescent="0.25">
      <c r="A34" s="208"/>
      <c r="C34" s="84"/>
      <c r="D34" s="293" t="s">
        <v>107</v>
      </c>
      <c r="E34" s="545" t="s">
        <v>449</v>
      </c>
      <c r="F34" s="545"/>
      <c r="G34" s="545"/>
      <c r="H34" s="545"/>
      <c r="I34" s="545"/>
      <c r="J34" s="546"/>
    </row>
    <row r="35" spans="1:10" x14ac:dyDescent="0.25">
      <c r="A35" s="46"/>
      <c r="C35" s="205"/>
      <c r="D35" s="296" t="s">
        <v>441</v>
      </c>
      <c r="E35" s="295" t="s">
        <v>450</v>
      </c>
      <c r="F35" s="289"/>
      <c r="G35" s="294" t="s">
        <v>446</v>
      </c>
      <c r="H35" s="289"/>
      <c r="I35" s="289"/>
      <c r="J35" s="290"/>
    </row>
    <row r="36" spans="1:10" ht="18" x14ac:dyDescent="0.35">
      <c r="A36" s="120"/>
      <c r="C36" s="57"/>
      <c r="D36" s="297" t="s">
        <v>439</v>
      </c>
      <c r="E36" s="547" t="s">
        <v>444</v>
      </c>
      <c r="F36" s="547"/>
      <c r="G36" s="547"/>
      <c r="H36" s="547"/>
      <c r="I36" s="547"/>
      <c r="J36" s="548"/>
    </row>
    <row r="37" spans="1:10" x14ac:dyDescent="0.25">
      <c r="C37" s="57"/>
      <c r="D37" s="296" t="s">
        <v>440</v>
      </c>
      <c r="E37" s="549" t="s">
        <v>442</v>
      </c>
      <c r="F37" s="549"/>
      <c r="G37" s="549"/>
      <c r="H37" s="549"/>
      <c r="I37" s="549"/>
      <c r="J37" s="550"/>
    </row>
    <row r="38" spans="1:10" ht="21.75" customHeight="1" thickBot="1" x14ac:dyDescent="0.3">
      <c r="C38" s="57"/>
      <c r="D38" s="298" t="s">
        <v>438</v>
      </c>
      <c r="E38" s="539" t="s">
        <v>452</v>
      </c>
      <c r="F38" s="539"/>
      <c r="G38" s="539"/>
      <c r="H38" s="539"/>
      <c r="I38" s="539"/>
      <c r="J38" s="540"/>
    </row>
    <row r="39" spans="1:10" ht="14.25" thickBot="1" x14ac:dyDescent="0.3"/>
    <row r="40" spans="1:10" ht="15" customHeight="1" x14ac:dyDescent="0.25">
      <c r="D40" s="543"/>
      <c r="E40" s="284" t="s">
        <v>445</v>
      </c>
      <c r="F40" s="541" t="s">
        <v>443</v>
      </c>
      <c r="G40" s="541"/>
      <c r="H40" s="541"/>
      <c r="I40" s="284" t="s">
        <v>108</v>
      </c>
      <c r="J40" s="285" t="s">
        <v>28</v>
      </c>
    </row>
    <row r="41" spans="1:10" ht="21.75" customHeight="1" x14ac:dyDescent="0.25">
      <c r="D41" s="544"/>
      <c r="E41" s="292" t="s">
        <v>448</v>
      </c>
      <c r="F41" s="542"/>
      <c r="G41" s="542"/>
      <c r="H41" s="542"/>
      <c r="I41" s="299" t="s">
        <v>451</v>
      </c>
      <c r="J41" s="291" t="s">
        <v>447</v>
      </c>
    </row>
    <row r="42" spans="1:10" ht="21.75" customHeight="1" x14ac:dyDescent="0.25">
      <c r="D42" s="544"/>
      <c r="E42" s="288"/>
      <c r="F42" s="542"/>
      <c r="G42" s="542"/>
      <c r="H42" s="542"/>
      <c r="I42" s="286"/>
      <c r="J42" s="287"/>
    </row>
    <row r="43" spans="1:10" ht="21.75" customHeight="1" x14ac:dyDescent="0.25">
      <c r="A43" s="208"/>
      <c r="C43" s="84"/>
      <c r="D43" s="293" t="s">
        <v>107</v>
      </c>
      <c r="E43" s="545" t="s">
        <v>449</v>
      </c>
      <c r="F43" s="545"/>
      <c r="G43" s="545"/>
      <c r="H43" s="545"/>
      <c r="I43" s="545"/>
      <c r="J43" s="546"/>
    </row>
    <row r="44" spans="1:10" x14ac:dyDescent="0.25">
      <c r="A44" s="46"/>
      <c r="C44" s="205"/>
      <c r="D44" s="296" t="s">
        <v>441</v>
      </c>
      <c r="E44" s="295" t="s">
        <v>450</v>
      </c>
      <c r="F44" s="289"/>
      <c r="G44" s="294" t="s">
        <v>446</v>
      </c>
      <c r="H44" s="289"/>
      <c r="I44" s="289"/>
      <c r="J44" s="290"/>
    </row>
    <row r="45" spans="1:10" ht="18" x14ac:dyDescent="0.35">
      <c r="A45" s="120"/>
      <c r="C45" s="57"/>
      <c r="D45" s="297" t="s">
        <v>439</v>
      </c>
      <c r="E45" s="547" t="s">
        <v>444</v>
      </c>
      <c r="F45" s="547"/>
      <c r="G45" s="547"/>
      <c r="H45" s="547"/>
      <c r="I45" s="547"/>
      <c r="J45" s="548"/>
    </row>
    <row r="46" spans="1:10" x14ac:dyDescent="0.25">
      <c r="C46" s="57"/>
      <c r="D46" s="296" t="s">
        <v>440</v>
      </c>
      <c r="E46" s="549" t="s">
        <v>442</v>
      </c>
      <c r="F46" s="549"/>
      <c r="G46" s="549"/>
      <c r="H46" s="549"/>
      <c r="I46" s="549"/>
      <c r="J46" s="550"/>
    </row>
    <row r="47" spans="1:10" ht="21.75" customHeight="1" thickBot="1" x14ac:dyDescent="0.3">
      <c r="C47" s="57"/>
      <c r="D47" s="298" t="s">
        <v>438</v>
      </c>
      <c r="E47" s="539" t="s">
        <v>452</v>
      </c>
      <c r="F47" s="539"/>
      <c r="G47" s="539"/>
      <c r="H47" s="539"/>
      <c r="I47" s="539"/>
      <c r="J47" s="540"/>
    </row>
  </sheetData>
  <sheetProtection algorithmName="SHA-512" hashValue="luDUmB+T3WFhkD+FDro19fE+As2qPsfnlX15OBPCOPXtx94hqswC1kwnxmSlYCPiSZ29zrGv/S+AA6Kce+nJnA==" saltValue="yNUPJYApyRe4o3jgl4En0Q==" spinCount="100000" sheet="1" objects="1" scenarios="1" selectLockedCells="1"/>
  <mergeCells count="42">
    <mergeCell ref="E45:J45"/>
    <mergeCell ref="E46:J46"/>
    <mergeCell ref="E47:J47"/>
    <mergeCell ref="E34:J34"/>
    <mergeCell ref="E36:J36"/>
    <mergeCell ref="E37:J37"/>
    <mergeCell ref="E38:J38"/>
    <mergeCell ref="E43:J43"/>
    <mergeCell ref="D40:D42"/>
    <mergeCell ref="F40:H40"/>
    <mergeCell ref="F41:H41"/>
    <mergeCell ref="F42:H42"/>
    <mergeCell ref="E25:J25"/>
    <mergeCell ref="E27:J27"/>
    <mergeCell ref="E28:J28"/>
    <mergeCell ref="E29:J29"/>
    <mergeCell ref="D31:D33"/>
    <mergeCell ref="F31:H31"/>
    <mergeCell ref="F32:H32"/>
    <mergeCell ref="F33:H33"/>
    <mergeCell ref="D22:D24"/>
    <mergeCell ref="F22:H22"/>
    <mergeCell ref="F23:H23"/>
    <mergeCell ref="F24:H24"/>
    <mergeCell ref="E16:J16"/>
    <mergeCell ref="E18:J18"/>
    <mergeCell ref="E19:J19"/>
    <mergeCell ref="E20:J20"/>
    <mergeCell ref="D13:D15"/>
    <mergeCell ref="F13:H13"/>
    <mergeCell ref="F14:H14"/>
    <mergeCell ref="F15:H15"/>
    <mergeCell ref="D4:D6"/>
    <mergeCell ref="E7:J7"/>
    <mergeCell ref="E9:J9"/>
    <mergeCell ref="E10:J10"/>
    <mergeCell ref="D1:J1"/>
    <mergeCell ref="D2:J2"/>
    <mergeCell ref="E11:J11"/>
    <mergeCell ref="F4:H4"/>
    <mergeCell ref="F5:H5"/>
    <mergeCell ref="F6:H6"/>
  </mergeCells>
  <conditionalFormatting sqref="D8:E11 D7:D11">
    <cfRule type="cellIs" dxfId="19" priority="19" operator="equal">
      <formula>#REF!</formula>
    </cfRule>
    <cfRule type="cellIs" dxfId="18" priority="20" operator="equal">
      <formula>#REF!</formula>
    </cfRule>
  </conditionalFormatting>
  <conditionalFormatting sqref="E7">
    <cfRule type="cellIs" dxfId="17" priority="17" operator="equal">
      <formula>#REF!</formula>
    </cfRule>
    <cfRule type="cellIs" dxfId="16" priority="18" operator="equal">
      <formula>#REF!</formula>
    </cfRule>
  </conditionalFormatting>
  <conditionalFormatting sqref="E43">
    <cfRule type="cellIs" dxfId="15" priority="1" operator="equal">
      <formula>#REF!</formula>
    </cfRule>
    <cfRule type="cellIs" dxfId="14" priority="2" operator="equal">
      <formula>#REF!</formula>
    </cfRule>
  </conditionalFormatting>
  <conditionalFormatting sqref="D17:E20 D16">
    <cfRule type="cellIs" dxfId="13" priority="15" operator="equal">
      <formula>#REF!</formula>
    </cfRule>
    <cfRule type="cellIs" dxfId="12" priority="16" operator="equal">
      <formula>#REF!</formula>
    </cfRule>
  </conditionalFormatting>
  <conditionalFormatting sqref="E16">
    <cfRule type="cellIs" dxfId="11" priority="13" operator="equal">
      <formula>#REF!</formula>
    </cfRule>
    <cfRule type="cellIs" dxfId="10" priority="14" operator="equal">
      <formula>#REF!</formula>
    </cfRule>
  </conditionalFormatting>
  <conditionalFormatting sqref="D26:E29 D25">
    <cfRule type="cellIs" dxfId="9" priority="11" operator="equal">
      <formula>#REF!</formula>
    </cfRule>
    <cfRule type="cellIs" dxfId="8" priority="12" operator="equal">
      <formula>#REF!</formula>
    </cfRule>
  </conditionalFormatting>
  <conditionalFormatting sqref="E25">
    <cfRule type="cellIs" dxfId="7" priority="9" operator="equal">
      <formula>#REF!</formula>
    </cfRule>
    <cfRule type="cellIs" dxfId="6" priority="10" operator="equal">
      <formula>#REF!</formula>
    </cfRule>
  </conditionalFormatting>
  <conditionalFormatting sqref="D35:E38 D34">
    <cfRule type="cellIs" dxfId="5" priority="7" operator="equal">
      <formula>#REF!</formula>
    </cfRule>
    <cfRule type="cellIs" dxfId="4" priority="8" operator="equal">
      <formula>#REF!</formula>
    </cfRule>
  </conditionalFormatting>
  <conditionalFormatting sqref="E34">
    <cfRule type="cellIs" dxfId="3" priority="5" operator="equal">
      <formula>#REF!</formula>
    </cfRule>
    <cfRule type="cellIs" dxfId="2" priority="6" operator="equal">
      <formula>#REF!</formula>
    </cfRule>
  </conditionalFormatting>
  <conditionalFormatting sqref="D44:E47 D43">
    <cfRule type="cellIs" dxfId="1" priority="3" operator="equal">
      <formula>#REF!</formula>
    </cfRule>
    <cfRule type="cellIs" dxfId="0" priority="4" operator="equal">
      <formula>#REF!</formula>
    </cfRule>
  </conditionalFormatting>
  <hyperlinks>
    <hyperlink ref="B5" location="cria_recria!D2" tooltip="Controle de criação, de pintinhos até início da produção." display="01. Cria e Recria" xr:uid="{00000000-0004-0000-0E00-000000000000}"/>
    <hyperlink ref="B6" location="coleta_ovos!D2" tooltip="Coleta de ovos pasa consumo e revenda." display="02. Coleta de Ovos" xr:uid="{00000000-0004-0000-0E00-000001000000}"/>
    <hyperlink ref="B7" location="viabilidade_negocio!D2" tooltip="Lançamento de informações para verificar viabilidade do negócio, custos com ração e produção de ovos." display="03. Viabilidade Negócio" xr:uid="{00000000-0004-0000-0E00-000002000000}"/>
    <hyperlink ref="B8" location="entrada_animais!D2" tooltip="Lançamento de compras de animais, juntamente com preços, idades e locais de compra." display="04. Entrada Animais" xr:uid="{00000000-0004-0000-0E00-000003000000}"/>
    <hyperlink ref="B9" location="contagem_animais!D2" tooltip="Controle de contagem de aves, para verificar possíveis perdas e manter exatidão nos relatórios." display="05. Cont. Animais" xr:uid="{00000000-0004-0000-0E00-000004000000}"/>
    <hyperlink ref="B10" location="producao!A1" tooltip="Controle de produção de ovos galados." display="06. Ovos Galados" xr:uid="{00000000-0004-0000-0E00-000005000000}"/>
    <hyperlink ref="B11" location="controle_chocadeiras!D2" tooltip="Acompanhamento da produção de pintinhos nas chocadeiras." display="07. Controle Chocad." xr:uid="{00000000-0004-0000-0E00-000006000000}"/>
    <hyperlink ref="B12" location="resumo_chocadeira!D2" tooltip="Resumo de produção das chocadeiras." display="08. Resumo Chocad." xr:uid="{00000000-0004-0000-0E00-000007000000}"/>
    <hyperlink ref="B13" location="formula_racao!D2" tooltip="Formulação da ração, com ingredientes e quantidades devidas." display="09. Fórm. de Ração" xr:uid="{00000000-0004-0000-0E00-000008000000}"/>
    <hyperlink ref="B14" location="proteina_racao!D2" tooltip="Como produzir sua ração? Saiba proporção exata." display="10. Proteína Ração" xr:uid="{00000000-0004-0000-0E00-000009000000}"/>
    <hyperlink ref="B15" location="custos_variaveis!D2" tooltip="Lançamento de todas despesas de seu negócio." display="11. Custo Variável" xr:uid="{00000000-0004-0000-0E00-00000A000000}"/>
    <hyperlink ref="B16" location="cheque_receb!D2" tooltip="Cheque que serve como comprovante de entrega e nota promissória." display="12. Comprovante" xr:uid="{00000000-0004-0000-0E00-00000B000000}"/>
    <hyperlink ref="B4" location="Menu!G13" display="MENU" xr:uid="{00000000-0004-0000-0E00-00000C000000}"/>
  </hyperlinks>
  <pageMargins left="0.6692913385826772" right="0.6692913385826772" top="0.39370078740157483" bottom="0.39370078740157483" header="0.31496062992125984" footer="0.31496062992125984"/>
  <pageSetup paperSize="9" orientation="portrait" horizontalDpi="300" verticalDpi="30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Planilha16">
    <pageSetUpPr fitToPage="1"/>
  </sheetPr>
  <dimension ref="A1:HM111"/>
  <sheetViews>
    <sheetView zoomScaleNormal="100" workbookViewId="0">
      <selection activeCell="D9" sqref="D9"/>
    </sheetView>
  </sheetViews>
  <sheetFormatPr defaultColWidth="9.140625" defaultRowHeight="14.25" x14ac:dyDescent="0.3"/>
  <cols>
    <col min="1" max="1" width="10.7109375" style="13" customWidth="1"/>
    <col min="2" max="2" width="18.85546875" style="13" customWidth="1"/>
    <col min="3" max="3" width="27.5703125" style="13" bestFit="1" customWidth="1"/>
    <col min="4" max="4" width="23.42578125" style="21" bestFit="1" customWidth="1"/>
    <col min="5" max="16384" width="9.140625" style="13"/>
  </cols>
  <sheetData>
    <row r="1" spans="1:221" x14ac:dyDescent="0.3">
      <c r="A1" s="551" t="s">
        <v>40</v>
      </c>
      <c r="B1" s="551"/>
      <c r="C1" s="551"/>
      <c r="D1" s="551"/>
      <c r="E1" s="12"/>
      <c r="L1" s="12"/>
      <c r="M1" s="12"/>
      <c r="T1" s="12"/>
      <c r="U1" s="12"/>
      <c r="AB1" s="12"/>
      <c r="AC1" s="12"/>
      <c r="AJ1" s="12"/>
      <c r="AK1" s="12"/>
      <c r="AR1" s="12"/>
      <c r="AS1" s="12"/>
      <c r="AZ1" s="12"/>
      <c r="BA1" s="12"/>
      <c r="BH1" s="12"/>
      <c r="BI1" s="12"/>
      <c r="BP1" s="12"/>
      <c r="BQ1" s="12"/>
      <c r="BX1" s="12"/>
      <c r="BY1" s="12"/>
      <c r="CF1" s="12"/>
      <c r="CG1" s="12"/>
      <c r="CN1" s="12"/>
      <c r="CO1" s="12"/>
      <c r="CV1" s="12"/>
      <c r="CW1" s="12"/>
      <c r="DD1" s="12"/>
      <c r="DE1" s="12"/>
      <c r="DL1" s="12"/>
      <c r="DM1" s="12"/>
      <c r="DT1" s="12"/>
      <c r="DU1" s="12"/>
      <c r="EB1" s="12"/>
      <c r="EC1" s="12"/>
      <c r="EJ1" s="12"/>
      <c r="EK1" s="12"/>
      <c r="ER1" s="12"/>
      <c r="ES1" s="12"/>
      <c r="EZ1" s="12"/>
      <c r="FA1" s="12"/>
      <c r="FH1" s="12"/>
      <c r="FI1" s="12"/>
      <c r="FP1" s="12"/>
      <c r="FQ1" s="12"/>
      <c r="FX1" s="12"/>
      <c r="FY1" s="12"/>
      <c r="GF1" s="12"/>
      <c r="GG1" s="12"/>
      <c r="GN1" s="12"/>
      <c r="GO1" s="12"/>
      <c r="GV1" s="12"/>
      <c r="GW1" s="12"/>
      <c r="HD1" s="12"/>
      <c r="HE1" s="12"/>
      <c r="HL1" s="12"/>
      <c r="HM1" s="12"/>
    </row>
    <row r="2" spans="1:221" ht="15" thickBot="1" x14ac:dyDescent="0.35">
      <c r="A2" s="552"/>
      <c r="B2" s="552"/>
      <c r="C2" s="552"/>
      <c r="D2" s="552"/>
    </row>
    <row r="3" spans="1:221" ht="15" thickBot="1" x14ac:dyDescent="0.35">
      <c r="A3" s="2"/>
      <c r="B3" s="2"/>
      <c r="C3" s="2" t="s">
        <v>32</v>
      </c>
      <c r="D3" s="3" t="s">
        <v>31</v>
      </c>
    </row>
    <row r="4" spans="1:221" ht="15.75" customHeight="1" x14ac:dyDescent="0.3">
      <c r="A4" s="4"/>
      <c r="B4" s="5"/>
      <c r="C4" s="5" t="s">
        <v>47</v>
      </c>
      <c r="D4" s="15" t="s">
        <v>41</v>
      </c>
    </row>
    <row r="5" spans="1:221" ht="15" customHeight="1" x14ac:dyDescent="0.3">
      <c r="A5" s="6"/>
      <c r="B5" s="7"/>
      <c r="C5" s="7" t="s">
        <v>48</v>
      </c>
      <c r="D5" s="16" t="s">
        <v>42</v>
      </c>
    </row>
    <row r="6" spans="1:221" ht="15" customHeight="1" x14ac:dyDescent="0.3">
      <c r="A6" s="6"/>
      <c r="B6" s="7"/>
      <c r="C6" s="7" t="s">
        <v>49</v>
      </c>
      <c r="D6" s="16" t="s">
        <v>43</v>
      </c>
    </row>
    <row r="7" spans="1:221" ht="15" customHeight="1" x14ac:dyDescent="0.3">
      <c r="A7" s="6"/>
      <c r="B7" s="7"/>
      <c r="C7" s="7" t="s">
        <v>50</v>
      </c>
      <c r="D7" s="16" t="s">
        <v>62</v>
      </c>
    </row>
    <row r="8" spans="1:221" ht="15" customHeight="1" x14ac:dyDescent="0.3">
      <c r="A8" s="6"/>
      <c r="B8" s="7"/>
      <c r="C8" s="7" t="s">
        <v>59</v>
      </c>
      <c r="D8" s="16" t="s">
        <v>63</v>
      </c>
    </row>
    <row r="9" spans="1:221" ht="15" customHeight="1" x14ac:dyDescent="0.3">
      <c r="A9" s="6"/>
      <c r="B9" s="7"/>
      <c r="C9" s="7" t="s">
        <v>60</v>
      </c>
      <c r="D9" s="16" t="s">
        <v>89</v>
      </c>
    </row>
    <row r="10" spans="1:221" ht="15.75" customHeight="1" x14ac:dyDescent="0.3">
      <c r="A10" s="6"/>
      <c r="B10" s="7"/>
      <c r="C10" s="7" t="s">
        <v>46</v>
      </c>
      <c r="D10" s="16"/>
    </row>
    <row r="11" spans="1:221" ht="15" customHeight="1" x14ac:dyDescent="0.3">
      <c r="A11" s="6"/>
      <c r="B11" s="7"/>
      <c r="C11" s="7" t="s">
        <v>51</v>
      </c>
      <c r="D11" s="16"/>
    </row>
    <row r="12" spans="1:221" x14ac:dyDescent="0.3">
      <c r="A12" s="6"/>
      <c r="B12" s="7"/>
      <c r="C12" s="7" t="s">
        <v>52</v>
      </c>
      <c r="D12" s="16"/>
    </row>
    <row r="13" spans="1:221" x14ac:dyDescent="0.3">
      <c r="A13" s="6"/>
      <c r="B13" s="7"/>
      <c r="C13" s="7" t="s">
        <v>53</v>
      </c>
      <c r="D13" s="16"/>
    </row>
    <row r="14" spans="1:221" ht="15.75" customHeight="1" x14ac:dyDescent="0.3">
      <c r="A14" s="6"/>
      <c r="B14" s="7"/>
      <c r="C14" s="7" t="s">
        <v>54</v>
      </c>
      <c r="D14" s="16"/>
    </row>
    <row r="15" spans="1:221" x14ac:dyDescent="0.3">
      <c r="A15" s="6"/>
      <c r="B15" s="7"/>
      <c r="C15" s="7" t="s">
        <v>55</v>
      </c>
      <c r="D15" s="16"/>
    </row>
    <row r="16" spans="1:221" x14ac:dyDescent="0.3">
      <c r="A16" s="6"/>
      <c r="B16" s="7"/>
      <c r="C16" s="7" t="s">
        <v>56</v>
      </c>
      <c r="D16" s="16"/>
    </row>
    <row r="17" spans="1:5" x14ac:dyDescent="0.3">
      <c r="A17" s="6"/>
      <c r="B17" s="7"/>
      <c r="C17" s="7" t="s">
        <v>57</v>
      </c>
      <c r="D17" s="16"/>
    </row>
    <row r="18" spans="1:5" ht="15" customHeight="1" x14ac:dyDescent="0.3">
      <c r="A18" s="6"/>
      <c r="B18" s="7"/>
      <c r="C18" s="7" t="s">
        <v>58</v>
      </c>
      <c r="D18" s="16"/>
    </row>
    <row r="19" spans="1:5" x14ac:dyDescent="0.3">
      <c r="A19" s="6"/>
      <c r="B19" s="7"/>
      <c r="C19" s="7" t="s">
        <v>86</v>
      </c>
      <c r="D19" s="16"/>
    </row>
    <row r="20" spans="1:5" x14ac:dyDescent="0.3">
      <c r="A20" s="6"/>
      <c r="B20" s="7"/>
      <c r="C20" s="7" t="s">
        <v>45</v>
      </c>
      <c r="D20" s="16"/>
    </row>
    <row r="21" spans="1:5" x14ac:dyDescent="0.3">
      <c r="A21" s="6"/>
      <c r="B21" s="7"/>
      <c r="C21" s="7" t="s">
        <v>44</v>
      </c>
      <c r="D21" s="16"/>
    </row>
    <row r="22" spans="1:5" x14ac:dyDescent="0.3">
      <c r="A22" s="6"/>
      <c r="B22" s="7"/>
      <c r="C22" s="7" t="s">
        <v>61</v>
      </c>
      <c r="D22" s="16"/>
    </row>
    <row r="23" spans="1:5" x14ac:dyDescent="0.3">
      <c r="A23" s="6"/>
      <c r="B23" s="7"/>
      <c r="C23" s="7" t="s">
        <v>87</v>
      </c>
      <c r="D23" s="16"/>
    </row>
    <row r="24" spans="1:5" x14ac:dyDescent="0.3">
      <c r="A24" s="6"/>
      <c r="B24" s="7"/>
      <c r="C24" s="7" t="s">
        <v>88</v>
      </c>
      <c r="D24" s="16"/>
    </row>
    <row r="25" spans="1:5" ht="15" customHeight="1" x14ac:dyDescent="0.3">
      <c r="A25" s="6"/>
      <c r="B25" s="7"/>
      <c r="C25" s="7"/>
      <c r="D25" s="16"/>
    </row>
    <row r="26" spans="1:5" x14ac:dyDescent="0.3">
      <c r="A26" s="6"/>
      <c r="B26" s="8"/>
      <c r="C26" s="7"/>
      <c r="D26" s="17"/>
      <c r="E26" s="14"/>
    </row>
    <row r="27" spans="1:5" x14ac:dyDescent="0.3">
      <c r="A27" s="6"/>
      <c r="B27" s="7"/>
      <c r="C27" s="7"/>
      <c r="D27" s="16"/>
      <c r="E27" s="14"/>
    </row>
    <row r="28" spans="1:5" x14ac:dyDescent="0.3">
      <c r="A28" s="6"/>
      <c r="B28" s="7"/>
      <c r="C28" s="7"/>
      <c r="D28" s="16"/>
      <c r="E28" s="14"/>
    </row>
    <row r="29" spans="1:5" x14ac:dyDescent="0.3">
      <c r="A29" s="6"/>
      <c r="B29" s="7"/>
      <c r="C29" s="7"/>
      <c r="D29" s="16"/>
      <c r="E29" s="14"/>
    </row>
    <row r="30" spans="1:5" x14ac:dyDescent="0.3">
      <c r="A30" s="6"/>
      <c r="B30" s="7"/>
      <c r="C30" s="7"/>
      <c r="D30" s="16"/>
      <c r="E30" s="14"/>
    </row>
    <row r="31" spans="1:5" x14ac:dyDescent="0.3">
      <c r="A31" s="6"/>
      <c r="B31" s="7"/>
      <c r="C31" s="7"/>
      <c r="D31" s="16"/>
      <c r="E31" s="14"/>
    </row>
    <row r="32" spans="1:5" ht="15" customHeight="1" x14ac:dyDescent="0.3">
      <c r="A32" s="6"/>
      <c r="B32" s="7"/>
      <c r="C32" s="7"/>
      <c r="D32" s="16"/>
      <c r="E32" s="14"/>
    </row>
    <row r="33" spans="1:5" x14ac:dyDescent="0.3">
      <c r="A33" s="6"/>
      <c r="B33" s="7"/>
      <c r="C33" s="7"/>
      <c r="D33" s="16"/>
      <c r="E33" s="14"/>
    </row>
    <row r="34" spans="1:5" x14ac:dyDescent="0.3">
      <c r="A34" s="6"/>
      <c r="B34" s="7"/>
      <c r="C34" s="7"/>
      <c r="D34" s="16"/>
      <c r="E34" s="14"/>
    </row>
    <row r="35" spans="1:5" x14ac:dyDescent="0.3">
      <c r="A35" s="6"/>
      <c r="B35" s="7"/>
      <c r="C35" s="7"/>
      <c r="D35" s="16"/>
      <c r="E35" s="14"/>
    </row>
    <row r="36" spans="1:5" x14ac:dyDescent="0.3">
      <c r="A36" s="6"/>
      <c r="B36" s="7"/>
      <c r="C36" s="7"/>
      <c r="D36" s="16"/>
      <c r="E36" s="14"/>
    </row>
    <row r="37" spans="1:5" x14ac:dyDescent="0.3">
      <c r="A37" s="6"/>
      <c r="B37" s="7"/>
      <c r="C37" s="7"/>
      <c r="D37" s="16"/>
      <c r="E37" s="14"/>
    </row>
    <row r="38" spans="1:5" x14ac:dyDescent="0.3">
      <c r="A38" s="6"/>
      <c r="B38" s="7"/>
      <c r="C38" s="7"/>
      <c r="D38" s="16"/>
      <c r="E38" s="14"/>
    </row>
    <row r="39" spans="1:5" ht="15" customHeight="1" x14ac:dyDescent="0.3">
      <c r="A39" s="6"/>
      <c r="B39" s="7"/>
      <c r="C39" s="7"/>
      <c r="D39" s="16"/>
      <c r="E39" s="14"/>
    </row>
    <row r="40" spans="1:5" x14ac:dyDescent="0.3">
      <c r="A40" s="6"/>
      <c r="B40" s="7"/>
      <c r="C40" s="7"/>
      <c r="D40" s="16"/>
      <c r="E40" s="14"/>
    </row>
    <row r="41" spans="1:5" x14ac:dyDescent="0.3">
      <c r="A41" s="6"/>
      <c r="B41" s="9"/>
      <c r="C41" s="9"/>
      <c r="D41" s="18"/>
      <c r="E41" s="14"/>
    </row>
    <row r="42" spans="1:5" x14ac:dyDescent="0.3">
      <c r="A42" s="6"/>
      <c r="B42" s="7"/>
      <c r="C42" s="7"/>
      <c r="D42" s="16"/>
      <c r="E42" s="14"/>
    </row>
    <row r="43" spans="1:5" x14ac:dyDescent="0.3">
      <c r="A43" s="6"/>
      <c r="B43" s="7"/>
      <c r="C43" s="7"/>
      <c r="D43" s="16"/>
      <c r="E43" s="14"/>
    </row>
    <row r="44" spans="1:5" ht="15.75" customHeight="1" x14ac:dyDescent="0.3">
      <c r="A44" s="6"/>
      <c r="B44" s="7"/>
      <c r="C44" s="7"/>
      <c r="D44" s="16"/>
      <c r="E44" s="14"/>
    </row>
    <row r="45" spans="1:5" x14ac:dyDescent="0.3">
      <c r="A45" s="6"/>
      <c r="B45" s="7"/>
      <c r="C45" s="7"/>
      <c r="D45" s="16"/>
      <c r="E45" s="14"/>
    </row>
    <row r="46" spans="1:5" ht="15" customHeight="1" x14ac:dyDescent="0.3">
      <c r="A46" s="6"/>
      <c r="B46" s="7"/>
      <c r="C46" s="7"/>
      <c r="D46" s="16"/>
      <c r="E46" s="14"/>
    </row>
    <row r="47" spans="1:5" x14ac:dyDescent="0.3">
      <c r="A47" s="6"/>
      <c r="B47" s="7"/>
      <c r="C47" s="7"/>
      <c r="D47" s="16"/>
      <c r="E47" s="14"/>
    </row>
    <row r="48" spans="1:5" x14ac:dyDescent="0.3">
      <c r="A48" s="6"/>
      <c r="B48" s="7"/>
      <c r="C48" s="7"/>
      <c r="D48" s="16"/>
      <c r="E48" s="14"/>
    </row>
    <row r="49" spans="1:5" x14ac:dyDescent="0.3">
      <c r="A49" s="6"/>
      <c r="B49" s="7"/>
      <c r="C49" s="7"/>
      <c r="D49" s="16"/>
      <c r="E49" s="14"/>
    </row>
    <row r="50" spans="1:5" x14ac:dyDescent="0.3">
      <c r="A50" s="6"/>
      <c r="B50" s="7"/>
      <c r="C50" s="7"/>
      <c r="D50" s="16"/>
      <c r="E50" s="14"/>
    </row>
    <row r="51" spans="1:5" x14ac:dyDescent="0.3">
      <c r="A51" s="6"/>
      <c r="B51" s="7"/>
      <c r="C51" s="7"/>
      <c r="D51" s="16"/>
      <c r="E51" s="14"/>
    </row>
    <row r="52" spans="1:5" x14ac:dyDescent="0.3">
      <c r="A52" s="6"/>
      <c r="B52" s="7"/>
      <c r="C52" s="7"/>
      <c r="D52" s="16"/>
      <c r="E52" s="14"/>
    </row>
    <row r="53" spans="1:5" ht="15.75" customHeight="1" x14ac:dyDescent="0.3">
      <c r="A53" s="6"/>
      <c r="B53" s="7"/>
      <c r="C53" s="7"/>
      <c r="D53" s="16"/>
      <c r="E53" s="14"/>
    </row>
    <row r="54" spans="1:5" x14ac:dyDescent="0.3">
      <c r="A54" s="6"/>
      <c r="B54" s="7"/>
      <c r="C54" s="7"/>
      <c r="D54" s="16"/>
      <c r="E54" s="14"/>
    </row>
    <row r="55" spans="1:5" x14ac:dyDescent="0.3">
      <c r="A55" s="6"/>
      <c r="B55" s="7"/>
      <c r="C55" s="7"/>
      <c r="D55" s="16"/>
      <c r="E55" s="14"/>
    </row>
    <row r="56" spans="1:5" x14ac:dyDescent="0.3">
      <c r="A56" s="6"/>
      <c r="B56" s="7"/>
      <c r="C56" s="7"/>
      <c r="D56" s="16"/>
      <c r="E56" s="14"/>
    </row>
    <row r="57" spans="1:5" x14ac:dyDescent="0.3">
      <c r="A57" s="6"/>
      <c r="B57" s="7"/>
      <c r="C57" s="7"/>
      <c r="D57" s="16"/>
      <c r="E57" s="14"/>
    </row>
    <row r="58" spans="1:5" x14ac:dyDescent="0.3">
      <c r="A58" s="6"/>
      <c r="B58" s="7"/>
      <c r="C58" s="7"/>
      <c r="D58" s="16"/>
      <c r="E58" s="14"/>
    </row>
    <row r="59" spans="1:5" x14ac:dyDescent="0.3">
      <c r="A59" s="6"/>
      <c r="B59" s="7"/>
      <c r="C59" s="7"/>
      <c r="D59" s="16"/>
      <c r="E59" s="14"/>
    </row>
    <row r="60" spans="1:5" ht="15" customHeight="1" x14ac:dyDescent="0.3">
      <c r="A60" s="6"/>
      <c r="B60" s="7"/>
      <c r="C60" s="7"/>
      <c r="D60" s="16"/>
      <c r="E60" s="14"/>
    </row>
    <row r="61" spans="1:5" x14ac:dyDescent="0.3">
      <c r="A61" s="6"/>
      <c r="B61" s="7"/>
      <c r="C61" s="7"/>
      <c r="D61" s="16"/>
      <c r="E61" s="14"/>
    </row>
    <row r="62" spans="1:5" ht="15.75" customHeight="1" x14ac:dyDescent="0.3">
      <c r="A62" s="6"/>
      <c r="B62" s="7"/>
      <c r="C62" s="7"/>
      <c r="D62" s="16"/>
      <c r="E62" s="14"/>
    </row>
    <row r="63" spans="1:5" x14ac:dyDescent="0.3">
      <c r="A63" s="6"/>
      <c r="B63" s="7"/>
      <c r="C63" s="7"/>
      <c r="D63" s="16"/>
      <c r="E63" s="14"/>
    </row>
    <row r="64" spans="1:5" x14ac:dyDescent="0.3">
      <c r="A64" s="6"/>
      <c r="B64" s="7"/>
      <c r="C64" s="7"/>
      <c r="D64" s="16"/>
      <c r="E64" s="14"/>
    </row>
    <row r="65" spans="1:5" x14ac:dyDescent="0.3">
      <c r="A65" s="6"/>
      <c r="B65" s="7"/>
      <c r="C65" s="7"/>
      <c r="D65" s="16"/>
      <c r="E65" s="14"/>
    </row>
    <row r="66" spans="1:5" x14ac:dyDescent="0.3">
      <c r="A66" s="6"/>
      <c r="B66" s="7"/>
      <c r="C66" s="7"/>
      <c r="D66" s="16"/>
      <c r="E66" s="14"/>
    </row>
    <row r="67" spans="1:5" ht="15" customHeight="1" x14ac:dyDescent="0.3">
      <c r="A67" s="6"/>
      <c r="B67" s="7"/>
      <c r="C67" s="7"/>
      <c r="D67" s="16"/>
      <c r="E67" s="14"/>
    </row>
    <row r="68" spans="1:5" x14ac:dyDescent="0.3">
      <c r="A68" s="6"/>
      <c r="B68" s="7"/>
      <c r="C68" s="7"/>
      <c r="D68" s="16"/>
      <c r="E68" s="14"/>
    </row>
    <row r="69" spans="1:5" x14ac:dyDescent="0.3">
      <c r="A69" s="6"/>
      <c r="B69" s="7"/>
      <c r="C69" s="7"/>
      <c r="D69" s="16"/>
      <c r="E69" s="14"/>
    </row>
    <row r="70" spans="1:5" x14ac:dyDescent="0.3">
      <c r="A70" s="6"/>
      <c r="B70" s="7"/>
      <c r="C70" s="7"/>
      <c r="D70" s="16"/>
      <c r="E70" s="14"/>
    </row>
    <row r="71" spans="1:5" ht="15.75" customHeight="1" x14ac:dyDescent="0.3">
      <c r="A71" s="6"/>
      <c r="B71" s="7"/>
      <c r="C71" s="7"/>
      <c r="D71" s="16"/>
      <c r="E71" s="14"/>
    </row>
    <row r="72" spans="1:5" x14ac:dyDescent="0.3">
      <c r="A72" s="6"/>
      <c r="B72" s="7"/>
      <c r="C72" s="7"/>
      <c r="D72" s="16"/>
      <c r="E72" s="14"/>
    </row>
    <row r="73" spans="1:5" x14ac:dyDescent="0.3">
      <c r="A73" s="6"/>
      <c r="B73" s="7"/>
      <c r="C73" s="7"/>
      <c r="D73" s="16"/>
      <c r="E73" s="14"/>
    </row>
    <row r="74" spans="1:5" ht="15" customHeight="1" x14ac:dyDescent="0.3">
      <c r="A74" s="6"/>
      <c r="B74" s="7"/>
      <c r="C74" s="7"/>
      <c r="D74" s="16"/>
      <c r="E74" s="14"/>
    </row>
    <row r="75" spans="1:5" x14ac:dyDescent="0.3">
      <c r="A75" s="6"/>
      <c r="B75" s="7"/>
      <c r="C75" s="7"/>
      <c r="D75" s="16"/>
      <c r="E75" s="14"/>
    </row>
    <row r="76" spans="1:5" x14ac:dyDescent="0.3">
      <c r="A76" s="6"/>
      <c r="B76" s="7"/>
      <c r="C76" s="7"/>
      <c r="D76" s="16"/>
      <c r="E76" s="14"/>
    </row>
    <row r="77" spans="1:5" x14ac:dyDescent="0.3">
      <c r="A77" s="6"/>
      <c r="B77" s="7"/>
      <c r="C77" s="7"/>
      <c r="D77" s="16"/>
      <c r="E77" s="14"/>
    </row>
    <row r="78" spans="1:5" x14ac:dyDescent="0.3">
      <c r="A78" s="6"/>
      <c r="B78" s="7"/>
      <c r="C78" s="7"/>
      <c r="D78" s="16"/>
      <c r="E78" s="14"/>
    </row>
    <row r="79" spans="1:5" x14ac:dyDescent="0.3">
      <c r="A79" s="6"/>
      <c r="B79" s="7"/>
      <c r="C79" s="7"/>
      <c r="D79" s="16"/>
      <c r="E79" s="14"/>
    </row>
    <row r="80" spans="1:5" ht="16.5" customHeight="1" x14ac:dyDescent="0.3">
      <c r="A80" s="6"/>
      <c r="B80" s="7"/>
      <c r="C80" s="7"/>
      <c r="D80" s="16"/>
      <c r="E80" s="14"/>
    </row>
    <row r="81" spans="1:5" ht="15" customHeight="1" x14ac:dyDescent="0.3">
      <c r="A81" s="6"/>
      <c r="B81" s="7"/>
      <c r="C81" s="7"/>
      <c r="D81" s="16"/>
      <c r="E81" s="14"/>
    </row>
    <row r="82" spans="1:5" x14ac:dyDescent="0.3">
      <c r="A82" s="6"/>
      <c r="B82" s="7"/>
      <c r="C82" s="7"/>
      <c r="D82" s="16"/>
      <c r="E82" s="14"/>
    </row>
    <row r="83" spans="1:5" x14ac:dyDescent="0.3">
      <c r="A83" s="6"/>
      <c r="B83" s="7"/>
      <c r="C83" s="7"/>
      <c r="D83" s="16"/>
      <c r="E83" s="14"/>
    </row>
    <row r="84" spans="1:5" x14ac:dyDescent="0.3">
      <c r="A84" s="6"/>
      <c r="B84" s="7"/>
      <c r="C84" s="7"/>
      <c r="D84" s="16"/>
      <c r="E84" s="14"/>
    </row>
    <row r="85" spans="1:5" x14ac:dyDescent="0.3">
      <c r="A85" s="6"/>
      <c r="B85" s="7"/>
      <c r="C85" s="7"/>
      <c r="D85" s="16"/>
      <c r="E85" s="14"/>
    </row>
    <row r="86" spans="1:5" x14ac:dyDescent="0.3">
      <c r="A86" s="6"/>
      <c r="B86" s="7"/>
      <c r="C86" s="7"/>
      <c r="D86" s="16"/>
      <c r="E86" s="14"/>
    </row>
    <row r="87" spans="1:5" x14ac:dyDescent="0.3">
      <c r="A87" s="6"/>
      <c r="B87" s="7"/>
      <c r="C87" s="7"/>
      <c r="D87" s="16"/>
      <c r="E87" s="14"/>
    </row>
    <row r="88" spans="1:5" ht="15" customHeight="1" x14ac:dyDescent="0.3">
      <c r="A88" s="6"/>
      <c r="B88" s="7"/>
      <c r="C88" s="7"/>
      <c r="D88" s="16"/>
      <c r="E88" s="14"/>
    </row>
    <row r="89" spans="1:5" ht="15.75" customHeight="1" x14ac:dyDescent="0.3">
      <c r="A89" s="6"/>
      <c r="B89" s="7"/>
      <c r="C89" s="7"/>
      <c r="D89" s="16"/>
      <c r="E89" s="14"/>
    </row>
    <row r="90" spans="1:5" x14ac:dyDescent="0.3">
      <c r="A90" s="6"/>
      <c r="B90" s="7"/>
      <c r="C90" s="7"/>
      <c r="D90" s="16"/>
      <c r="E90" s="14"/>
    </row>
    <row r="91" spans="1:5" x14ac:dyDescent="0.3">
      <c r="A91" s="6"/>
      <c r="B91" s="7"/>
      <c r="C91" s="7"/>
      <c r="D91" s="16"/>
      <c r="E91" s="14"/>
    </row>
    <row r="92" spans="1:5" x14ac:dyDescent="0.3">
      <c r="A92" s="6"/>
      <c r="B92" s="7"/>
      <c r="C92" s="7"/>
      <c r="D92" s="16"/>
      <c r="E92" s="14"/>
    </row>
    <row r="93" spans="1:5" x14ac:dyDescent="0.3">
      <c r="A93" s="6"/>
      <c r="B93" s="7"/>
      <c r="C93" s="7"/>
      <c r="D93" s="16"/>
      <c r="E93" s="14"/>
    </row>
    <row r="94" spans="1:5" x14ac:dyDescent="0.3">
      <c r="A94" s="6"/>
      <c r="B94" s="7"/>
      <c r="C94" s="7"/>
      <c r="D94" s="16"/>
      <c r="E94" s="14"/>
    </row>
    <row r="95" spans="1:5" ht="15" customHeight="1" x14ac:dyDescent="0.3">
      <c r="A95" s="6"/>
      <c r="B95" s="7"/>
      <c r="C95" s="7"/>
      <c r="D95" s="16"/>
      <c r="E95" s="14"/>
    </row>
    <row r="96" spans="1:5" x14ac:dyDescent="0.3">
      <c r="A96" s="6"/>
      <c r="B96" s="7"/>
      <c r="C96" s="7"/>
      <c r="D96" s="16"/>
      <c r="E96" s="14"/>
    </row>
    <row r="97" spans="1:5" x14ac:dyDescent="0.3">
      <c r="A97" s="6"/>
      <c r="B97" s="7"/>
      <c r="C97" s="7"/>
      <c r="D97" s="16"/>
      <c r="E97" s="14"/>
    </row>
    <row r="98" spans="1:5" ht="15.75" customHeight="1" x14ac:dyDescent="0.3">
      <c r="A98" s="6"/>
      <c r="B98" s="7"/>
      <c r="C98" s="7"/>
      <c r="D98" s="16"/>
      <c r="E98" s="14"/>
    </row>
    <row r="99" spans="1:5" x14ac:dyDescent="0.3">
      <c r="A99" s="6"/>
      <c r="B99" s="7"/>
      <c r="C99" s="7"/>
      <c r="D99" s="16"/>
      <c r="E99" s="14"/>
    </row>
    <row r="100" spans="1:5" x14ac:dyDescent="0.3">
      <c r="A100" s="6"/>
      <c r="B100" s="7"/>
      <c r="C100" s="7"/>
      <c r="D100" s="16"/>
      <c r="E100" s="14"/>
    </row>
    <row r="101" spans="1:5" x14ac:dyDescent="0.3">
      <c r="A101" s="6"/>
      <c r="B101" s="7"/>
      <c r="C101" s="7"/>
      <c r="D101" s="16"/>
      <c r="E101" s="14"/>
    </row>
    <row r="102" spans="1:5" ht="15" customHeight="1" x14ac:dyDescent="0.3">
      <c r="A102" s="6"/>
      <c r="B102" s="7"/>
      <c r="C102" s="7"/>
      <c r="D102" s="16"/>
      <c r="E102" s="14"/>
    </row>
    <row r="103" spans="1:5" x14ac:dyDescent="0.3">
      <c r="A103" s="6"/>
      <c r="B103" s="7"/>
      <c r="C103" s="7"/>
      <c r="D103" s="16"/>
      <c r="E103" s="14"/>
    </row>
    <row r="104" spans="1:5" x14ac:dyDescent="0.3">
      <c r="A104" s="6"/>
      <c r="B104" s="7"/>
      <c r="C104" s="7"/>
      <c r="D104" s="16"/>
      <c r="E104" s="14"/>
    </row>
    <row r="105" spans="1:5" x14ac:dyDescent="0.3">
      <c r="A105" s="6"/>
      <c r="B105" s="7"/>
      <c r="C105" s="7"/>
      <c r="D105" s="16"/>
      <c r="E105" s="14"/>
    </row>
    <row r="106" spans="1:5" x14ac:dyDescent="0.3">
      <c r="A106" s="6"/>
      <c r="B106" s="7"/>
      <c r="C106" s="7"/>
      <c r="D106" s="16"/>
      <c r="E106" s="14"/>
    </row>
    <row r="107" spans="1:5" ht="15.75" customHeight="1" x14ac:dyDescent="0.3">
      <c r="A107" s="6"/>
      <c r="B107" s="7"/>
      <c r="C107" s="7"/>
      <c r="D107" s="16"/>
      <c r="E107" s="14"/>
    </row>
    <row r="108" spans="1:5" ht="15" thickBot="1" x14ac:dyDescent="0.35">
      <c r="A108" s="10"/>
      <c r="B108" s="11"/>
      <c r="C108" s="11"/>
      <c r="D108" s="19"/>
      <c r="E108" s="14"/>
    </row>
    <row r="109" spans="1:5" x14ac:dyDescent="0.3">
      <c r="B109" s="14"/>
      <c r="C109" s="14"/>
      <c r="D109" s="20"/>
      <c r="E109" s="14"/>
    </row>
    <row r="110" spans="1:5" x14ac:dyDescent="0.3">
      <c r="B110" s="14"/>
      <c r="C110" s="14"/>
      <c r="D110" s="20"/>
      <c r="E110" s="14"/>
    </row>
    <row r="111" spans="1:5" x14ac:dyDescent="0.3">
      <c r="B111" s="14"/>
      <c r="C111" s="14"/>
      <c r="D111" s="20"/>
      <c r="E111" s="14"/>
    </row>
  </sheetData>
  <sortState ref="C5:C53">
    <sortCondition ref="C4"/>
  </sortState>
  <mergeCells count="2">
    <mergeCell ref="A1:D1"/>
    <mergeCell ref="A2:D2"/>
  </mergeCells>
  <pageMargins left="0.11811023622047245" right="0.11811023622047245" top="0.47244094488188981" bottom="0.59055118110236227" header="0.31496062992125984" footer="0.5511811023622047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2">
    <pageSetUpPr fitToPage="1"/>
  </sheetPr>
  <dimension ref="A1:IB395"/>
  <sheetViews>
    <sheetView zoomScale="160" zoomScaleNormal="160" workbookViewId="0">
      <selection activeCell="B4" sqref="B4"/>
    </sheetView>
  </sheetViews>
  <sheetFormatPr defaultRowHeight="16.5" x14ac:dyDescent="0.3"/>
  <cols>
    <col min="1" max="1" width="1.7109375" style="44" customWidth="1"/>
    <col min="2" max="2" width="13.85546875" style="45" customWidth="1"/>
    <col min="3" max="3" width="1.7109375" style="55" customWidth="1"/>
    <col min="4" max="4" width="3.140625" style="1" bestFit="1" customWidth="1"/>
    <col min="5" max="5" width="9.28515625" style="1" bestFit="1" customWidth="1"/>
    <col min="6" max="6" width="8" style="1" bestFit="1" customWidth="1"/>
    <col min="7" max="7" width="10.5703125" style="1" bestFit="1" customWidth="1"/>
    <col min="8" max="8" width="8.85546875" style="1" bestFit="1" customWidth="1"/>
    <col min="9" max="9" width="10.42578125" style="1" bestFit="1" customWidth="1"/>
    <col min="10" max="10" width="10.140625" style="1" bestFit="1" customWidth="1"/>
    <col min="11" max="12" width="8.85546875" style="1" customWidth="1"/>
    <col min="13" max="14" width="10.7109375" style="1" customWidth="1"/>
    <col min="15" max="15" width="3.140625" style="1" customWidth="1"/>
    <col min="16" max="16" width="6.5703125" style="1" customWidth="1"/>
    <col min="17" max="17" width="6.5703125" style="197" customWidth="1"/>
    <col min="18" max="16384" width="9.140625" style="1"/>
  </cols>
  <sheetData>
    <row r="1" spans="1:236" ht="21" customHeight="1" x14ac:dyDescent="0.3">
      <c r="I1" s="162"/>
      <c r="J1" s="162"/>
      <c r="K1" s="163"/>
      <c r="L1" s="162"/>
      <c r="M1" s="162"/>
    </row>
    <row r="2" spans="1:236" ht="21" customHeight="1" x14ac:dyDescent="0.3">
      <c r="D2" s="453" t="s">
        <v>262</v>
      </c>
      <c r="E2" s="454"/>
      <c r="F2" s="454"/>
      <c r="G2" s="454"/>
      <c r="H2" s="454"/>
      <c r="I2" s="454"/>
      <c r="J2" s="454"/>
      <c r="K2" s="454"/>
      <c r="L2" s="454"/>
      <c r="M2" s="454"/>
      <c r="N2" s="454"/>
    </row>
    <row r="3" spans="1:236" ht="21" customHeight="1" thickBot="1" x14ac:dyDescent="0.35">
      <c r="I3" s="162"/>
      <c r="J3" s="162"/>
      <c r="K3" s="163"/>
      <c r="L3" s="163"/>
      <c r="M3" s="162"/>
    </row>
    <row r="4" spans="1:236" x14ac:dyDescent="0.3">
      <c r="B4" s="340" t="s">
        <v>214</v>
      </c>
      <c r="D4" s="458"/>
      <c r="E4" s="188" t="s">
        <v>1</v>
      </c>
      <c r="F4" s="275">
        <v>1</v>
      </c>
      <c r="G4" s="189" t="s">
        <v>265</v>
      </c>
      <c r="H4" s="275">
        <v>100</v>
      </c>
      <c r="I4" s="189" t="s">
        <v>3</v>
      </c>
      <c r="J4" s="457" t="s">
        <v>466</v>
      </c>
      <c r="K4" s="457"/>
      <c r="L4" s="190"/>
      <c r="M4" s="190"/>
      <c r="N4" s="191"/>
      <c r="R4" s="26"/>
      <c r="S4" s="165"/>
      <c r="T4" s="26"/>
      <c r="U4" s="166"/>
      <c r="V4" s="26"/>
      <c r="X4" s="26"/>
      <c r="Z4" s="26"/>
      <c r="AA4" s="165"/>
      <c r="AB4" s="26"/>
      <c r="AC4" s="166"/>
      <c r="AD4" s="26"/>
      <c r="AF4" s="26"/>
      <c r="AH4" s="26"/>
      <c r="AI4" s="165"/>
      <c r="AJ4" s="26"/>
      <c r="AK4" s="166"/>
      <c r="AL4" s="26"/>
      <c r="AN4" s="26"/>
      <c r="AP4" s="26"/>
      <c r="AQ4" s="165"/>
      <c r="AR4" s="26"/>
      <c r="AS4" s="166"/>
      <c r="AT4" s="26"/>
      <c r="AV4" s="26"/>
      <c r="AX4" s="26"/>
      <c r="AY4" s="165"/>
      <c r="AZ4" s="26"/>
      <c r="BA4" s="166"/>
      <c r="BB4" s="26"/>
      <c r="BD4" s="26"/>
      <c r="BF4" s="26"/>
      <c r="BG4" s="165"/>
      <c r="BH4" s="26"/>
      <c r="BI4" s="166"/>
      <c r="BJ4" s="26"/>
      <c r="BL4" s="26"/>
      <c r="BN4" s="26"/>
      <c r="BO4" s="165"/>
      <c r="BP4" s="26"/>
      <c r="BQ4" s="166"/>
      <c r="BR4" s="26"/>
      <c r="BT4" s="26"/>
      <c r="BV4" s="26"/>
      <c r="BW4" s="165"/>
      <c r="BX4" s="26"/>
      <c r="BY4" s="166"/>
      <c r="BZ4" s="26"/>
      <c r="CB4" s="26"/>
      <c r="CD4" s="26"/>
      <c r="CE4" s="165"/>
      <c r="CF4" s="26"/>
      <c r="CG4" s="166"/>
      <c r="CH4" s="26"/>
      <c r="CJ4" s="26"/>
      <c r="CL4" s="26"/>
      <c r="CM4" s="165"/>
      <c r="CN4" s="26"/>
      <c r="CO4" s="166"/>
      <c r="CP4" s="26"/>
      <c r="CR4" s="26"/>
      <c r="CT4" s="26"/>
      <c r="CU4" s="165"/>
      <c r="CV4" s="26"/>
      <c r="CW4" s="166"/>
      <c r="CX4" s="26"/>
      <c r="CZ4" s="26"/>
      <c r="DB4" s="26"/>
      <c r="DC4" s="165"/>
      <c r="DD4" s="26"/>
      <c r="DE4" s="166"/>
      <c r="DF4" s="26"/>
      <c r="DH4" s="26"/>
      <c r="DJ4" s="26"/>
      <c r="DK4" s="165"/>
      <c r="DL4" s="26"/>
      <c r="DM4" s="166"/>
      <c r="DN4" s="26"/>
      <c r="DP4" s="26"/>
      <c r="DR4" s="26"/>
      <c r="DS4" s="165"/>
      <c r="DT4" s="26"/>
      <c r="DU4" s="166"/>
      <c r="DV4" s="26"/>
      <c r="DX4" s="26"/>
      <c r="DZ4" s="26"/>
      <c r="EA4" s="165"/>
      <c r="EB4" s="26"/>
      <c r="EC4" s="166"/>
      <c r="ED4" s="26"/>
      <c r="EF4" s="26"/>
      <c r="EH4" s="26"/>
      <c r="EI4" s="165"/>
      <c r="EJ4" s="26"/>
      <c r="EK4" s="166"/>
      <c r="EL4" s="26"/>
      <c r="EN4" s="26"/>
      <c r="EP4" s="26"/>
      <c r="EQ4" s="165"/>
      <c r="ER4" s="26"/>
      <c r="ES4" s="166"/>
      <c r="ET4" s="26"/>
      <c r="EV4" s="26"/>
      <c r="EX4" s="26"/>
      <c r="EY4" s="165"/>
      <c r="EZ4" s="26"/>
      <c r="FA4" s="166"/>
      <c r="FB4" s="26"/>
      <c r="FD4" s="26"/>
      <c r="FF4" s="26"/>
      <c r="FG4" s="165"/>
      <c r="FH4" s="26"/>
      <c r="FI4" s="166"/>
      <c r="FJ4" s="26"/>
      <c r="FL4" s="26"/>
      <c r="FN4" s="26"/>
      <c r="FO4" s="165"/>
      <c r="FP4" s="26"/>
      <c r="FQ4" s="166"/>
      <c r="FR4" s="26"/>
      <c r="FT4" s="26"/>
      <c r="FV4" s="26"/>
      <c r="FW4" s="165"/>
      <c r="FX4" s="26"/>
      <c r="FY4" s="166"/>
      <c r="FZ4" s="26"/>
      <c r="GB4" s="26"/>
      <c r="GD4" s="26"/>
      <c r="GE4" s="165"/>
      <c r="GF4" s="26"/>
      <c r="GG4" s="166"/>
      <c r="GH4" s="26"/>
      <c r="GJ4" s="26"/>
      <c r="GL4" s="26"/>
      <c r="GM4" s="165"/>
      <c r="GN4" s="26"/>
      <c r="GO4" s="166"/>
      <c r="GP4" s="26"/>
      <c r="GR4" s="26"/>
      <c r="GT4" s="26"/>
      <c r="GU4" s="165"/>
      <c r="GV4" s="26"/>
      <c r="GW4" s="166"/>
      <c r="GX4" s="26"/>
      <c r="GZ4" s="26"/>
      <c r="HB4" s="26"/>
      <c r="HC4" s="165"/>
      <c r="HD4" s="26"/>
      <c r="HE4" s="166"/>
      <c r="HF4" s="26"/>
      <c r="HH4" s="26"/>
      <c r="HJ4" s="26"/>
      <c r="HK4" s="165"/>
      <c r="HL4" s="26"/>
      <c r="HM4" s="166"/>
      <c r="HN4" s="26"/>
      <c r="HP4" s="26"/>
      <c r="HR4" s="26"/>
      <c r="HS4" s="165"/>
      <c r="HT4" s="26"/>
      <c r="HU4" s="166"/>
      <c r="HV4" s="26"/>
      <c r="HX4" s="26"/>
      <c r="HZ4" s="26"/>
      <c r="IA4" s="165"/>
      <c r="IB4" s="26"/>
    </row>
    <row r="5" spans="1:236" s="162" customFormat="1" x14ac:dyDescent="0.3">
      <c r="A5" s="44"/>
      <c r="B5" s="341" t="s">
        <v>426</v>
      </c>
      <c r="C5" s="55"/>
      <c r="D5" s="459"/>
      <c r="E5" s="185" t="s">
        <v>2</v>
      </c>
      <c r="F5" s="276" t="s">
        <v>465</v>
      </c>
      <c r="G5" s="186" t="s">
        <v>264</v>
      </c>
      <c r="H5" s="195">
        <f>IF(J147=0,"",J147)</f>
        <v>98</v>
      </c>
      <c r="I5" s="186" t="s">
        <v>4</v>
      </c>
      <c r="J5" s="456" t="s">
        <v>467</v>
      </c>
      <c r="K5" s="456"/>
      <c r="L5" s="187"/>
      <c r="M5" s="187"/>
      <c r="N5" s="192"/>
      <c r="Q5" s="198"/>
      <c r="R5" s="167"/>
      <c r="V5" s="167"/>
      <c r="X5" s="167"/>
      <c r="Z5" s="167"/>
      <c r="AD5" s="167"/>
      <c r="AF5" s="167"/>
      <c r="AH5" s="167"/>
      <c r="AL5" s="167"/>
      <c r="AN5" s="167"/>
      <c r="AP5" s="167"/>
      <c r="AT5" s="167"/>
      <c r="AV5" s="167"/>
      <c r="AX5" s="167"/>
      <c r="BB5" s="167"/>
      <c r="BD5" s="167"/>
      <c r="BF5" s="167"/>
      <c r="BJ5" s="167"/>
      <c r="BL5" s="167"/>
      <c r="BN5" s="167"/>
      <c r="BR5" s="167"/>
      <c r="BT5" s="167"/>
      <c r="BV5" s="167"/>
      <c r="BZ5" s="167"/>
      <c r="CB5" s="167"/>
      <c r="CD5" s="167"/>
      <c r="CH5" s="167"/>
      <c r="CJ5" s="167"/>
      <c r="CL5" s="167"/>
      <c r="CP5" s="167"/>
      <c r="CR5" s="167"/>
      <c r="CT5" s="167"/>
      <c r="CX5" s="167"/>
      <c r="CZ5" s="167"/>
      <c r="DB5" s="167"/>
      <c r="DF5" s="167"/>
      <c r="DH5" s="167"/>
      <c r="DJ5" s="167"/>
      <c r="DN5" s="167"/>
      <c r="DP5" s="167"/>
      <c r="DR5" s="167"/>
      <c r="DV5" s="167"/>
      <c r="DX5" s="167"/>
      <c r="DZ5" s="167"/>
      <c r="ED5" s="167"/>
      <c r="EF5" s="167"/>
      <c r="EH5" s="167"/>
      <c r="EL5" s="167"/>
      <c r="EN5" s="167"/>
      <c r="EP5" s="167"/>
      <c r="ET5" s="167"/>
      <c r="EV5" s="167"/>
      <c r="EX5" s="167"/>
      <c r="FB5" s="167"/>
      <c r="FD5" s="167"/>
      <c r="FF5" s="167"/>
      <c r="FJ5" s="167"/>
      <c r="FL5" s="167"/>
      <c r="FN5" s="167"/>
      <c r="FR5" s="167"/>
      <c r="FT5" s="167"/>
      <c r="FV5" s="167"/>
      <c r="FZ5" s="167"/>
      <c r="GB5" s="167"/>
      <c r="GD5" s="167"/>
      <c r="GH5" s="167"/>
      <c r="GJ5" s="167"/>
      <c r="GL5" s="167"/>
      <c r="GP5" s="167"/>
      <c r="GR5" s="167"/>
      <c r="GT5" s="167"/>
      <c r="GX5" s="167"/>
      <c r="GZ5" s="167"/>
      <c r="HB5" s="167"/>
      <c r="HF5" s="167"/>
      <c r="HH5" s="167"/>
      <c r="HJ5" s="167"/>
      <c r="HN5" s="167"/>
      <c r="HP5" s="167"/>
      <c r="HR5" s="167"/>
      <c r="HV5" s="167"/>
      <c r="HX5" s="167"/>
      <c r="HZ5" s="167"/>
    </row>
    <row r="6" spans="1:236" ht="17.25" thickBot="1" x14ac:dyDescent="0.35">
      <c r="B6" s="342" t="s">
        <v>427</v>
      </c>
      <c r="D6" s="459"/>
      <c r="E6" s="185" t="s">
        <v>5</v>
      </c>
      <c r="F6" s="277">
        <v>43141</v>
      </c>
      <c r="G6" s="186" t="s">
        <v>263</v>
      </c>
      <c r="H6" s="195" t="str">
        <f>IF(SUM(G147)=0,"",SUM(G147))</f>
        <v/>
      </c>
      <c r="I6" s="186" t="s">
        <v>7</v>
      </c>
      <c r="J6" s="461">
        <f>IFERROR(SUM(K8:K147),"")</f>
        <v>731.96199999999908</v>
      </c>
      <c r="K6" s="461"/>
      <c r="L6" s="187"/>
      <c r="M6" s="187"/>
      <c r="N6" s="192"/>
      <c r="R6" s="26"/>
      <c r="V6" s="26"/>
      <c r="X6" s="26"/>
      <c r="Z6" s="26"/>
      <c r="AD6" s="26"/>
      <c r="AF6" s="26"/>
      <c r="AH6" s="26"/>
      <c r="AL6" s="26"/>
      <c r="AN6" s="26"/>
      <c r="AP6" s="26"/>
      <c r="AT6" s="26"/>
      <c r="AV6" s="26"/>
      <c r="AX6" s="26"/>
      <c r="BB6" s="26"/>
      <c r="BD6" s="26"/>
      <c r="BF6" s="26"/>
      <c r="BJ6" s="26"/>
      <c r="BL6" s="26"/>
      <c r="BN6" s="26"/>
      <c r="BR6" s="26"/>
      <c r="BT6" s="26"/>
      <c r="BV6" s="26"/>
      <c r="BZ6" s="26"/>
      <c r="CB6" s="26"/>
      <c r="CD6" s="26"/>
      <c r="CH6" s="26"/>
      <c r="CJ6" s="26"/>
      <c r="CL6" s="26"/>
      <c r="CP6" s="26"/>
      <c r="CR6" s="26"/>
      <c r="CT6" s="26"/>
      <c r="CX6" s="26"/>
      <c r="CZ6" s="26"/>
      <c r="DB6" s="26"/>
      <c r="DF6" s="26"/>
      <c r="DH6" s="26"/>
      <c r="DJ6" s="26"/>
      <c r="DN6" s="26"/>
      <c r="DP6" s="26"/>
      <c r="DR6" s="26"/>
      <c r="DV6" s="26"/>
      <c r="DX6" s="26"/>
      <c r="DZ6" s="26"/>
      <c r="ED6" s="26"/>
      <c r="EF6" s="26"/>
      <c r="EH6" s="26"/>
      <c r="EL6" s="26"/>
      <c r="EN6" s="26"/>
      <c r="EP6" s="26"/>
      <c r="ET6" s="26"/>
      <c r="EV6" s="26"/>
      <c r="EX6" s="26"/>
      <c r="FB6" s="26"/>
      <c r="FD6" s="26"/>
      <c r="FF6" s="26"/>
      <c r="FJ6" s="26"/>
      <c r="FL6" s="26"/>
      <c r="FN6" s="26"/>
      <c r="FR6" s="26"/>
      <c r="FT6" s="26"/>
      <c r="FV6" s="26"/>
      <c r="FZ6" s="26"/>
      <c r="GB6" s="26"/>
      <c r="GD6" s="26"/>
      <c r="GH6" s="26"/>
      <c r="GJ6" s="26"/>
      <c r="GL6" s="26"/>
      <c r="GP6" s="26"/>
      <c r="GR6" s="26"/>
      <c r="GT6" s="26"/>
      <c r="GX6" s="26"/>
      <c r="GZ6" s="26"/>
      <c r="HB6" s="26"/>
      <c r="HF6" s="26"/>
      <c r="HH6" s="26"/>
      <c r="HJ6" s="26"/>
      <c r="HN6" s="26"/>
      <c r="HP6" s="26"/>
      <c r="HR6" s="26"/>
      <c r="HV6" s="26"/>
      <c r="HX6" s="26"/>
      <c r="HZ6" s="26"/>
    </row>
    <row r="7" spans="1:236" ht="16.5" customHeight="1" thickBot="1" x14ac:dyDescent="0.35">
      <c r="A7" s="54"/>
      <c r="B7" s="343" t="s">
        <v>428</v>
      </c>
      <c r="C7" s="84"/>
      <c r="D7" s="460"/>
      <c r="E7" s="193" t="s">
        <v>0</v>
      </c>
      <c r="F7" s="193" t="s">
        <v>8</v>
      </c>
      <c r="G7" s="193" t="s">
        <v>109</v>
      </c>
      <c r="H7" s="193" t="s">
        <v>220</v>
      </c>
      <c r="I7" s="193" t="s">
        <v>267</v>
      </c>
      <c r="J7" s="193" t="s">
        <v>6</v>
      </c>
      <c r="K7" s="193" t="s">
        <v>266</v>
      </c>
      <c r="L7" s="193" t="s">
        <v>7</v>
      </c>
      <c r="M7" s="193" t="s">
        <v>10</v>
      </c>
      <c r="N7" s="194" t="s">
        <v>11</v>
      </c>
      <c r="P7" s="58" t="s">
        <v>76</v>
      </c>
      <c r="Q7" s="199" t="s">
        <v>94</v>
      </c>
    </row>
    <row r="8" spans="1:236" ht="15" customHeight="1" x14ac:dyDescent="0.25">
      <c r="A8" s="46"/>
      <c r="B8" s="342" t="s">
        <v>429</v>
      </c>
      <c r="C8" s="56"/>
      <c r="D8" s="462" t="s">
        <v>12</v>
      </c>
      <c r="E8" s="175">
        <f>F6+1</f>
        <v>43142</v>
      </c>
      <c r="F8" s="176">
        <v>1</v>
      </c>
      <c r="G8" s="278">
        <v>2</v>
      </c>
      <c r="H8" s="278"/>
      <c r="I8" s="177">
        <f>H8+G8</f>
        <v>2</v>
      </c>
      <c r="J8" s="177">
        <f>$H$4-I8</f>
        <v>98</v>
      </c>
      <c r="K8" s="180">
        <f>$Q8*J8</f>
        <v>1.1759999999999999</v>
      </c>
      <c r="L8" s="180">
        <f>K8</f>
        <v>1.1759999999999999</v>
      </c>
      <c r="M8" s="278"/>
      <c r="N8" s="281"/>
      <c r="P8" s="60">
        <v>1</v>
      </c>
      <c r="Q8" s="200">
        <v>1.2E-2</v>
      </c>
    </row>
    <row r="9" spans="1:236" ht="15" customHeight="1" x14ac:dyDescent="0.25">
      <c r="A9" s="120"/>
      <c r="B9" s="343" t="s">
        <v>434</v>
      </c>
      <c r="C9" s="57"/>
      <c r="D9" s="451"/>
      <c r="E9" s="172">
        <f>E8+1</f>
        <v>43143</v>
      </c>
      <c r="F9" s="69">
        <v>2</v>
      </c>
      <c r="G9" s="279"/>
      <c r="H9" s="279"/>
      <c r="I9" s="178">
        <f>I8+(H9+G9)</f>
        <v>2</v>
      </c>
      <c r="J9" s="178">
        <f>$H$4-I9</f>
        <v>98</v>
      </c>
      <c r="K9" s="181">
        <f t="shared" ref="K9:K14" si="0">$Q$8*J9</f>
        <v>1.1759999999999999</v>
      </c>
      <c r="L9" s="181">
        <f t="shared" ref="L9:L14" si="1">L8+K9</f>
        <v>2.3519999999999999</v>
      </c>
      <c r="M9" s="279"/>
      <c r="N9" s="282"/>
      <c r="P9" s="60">
        <v>2</v>
      </c>
      <c r="Q9" s="200">
        <v>1.9E-2</v>
      </c>
    </row>
    <row r="10" spans="1:236" ht="15" x14ac:dyDescent="0.25">
      <c r="A10" s="45"/>
      <c r="B10" s="342" t="s">
        <v>430</v>
      </c>
      <c r="C10" s="57"/>
      <c r="D10" s="451"/>
      <c r="E10" s="172">
        <f t="shared" ref="E10:E73" si="2">E9+1</f>
        <v>43144</v>
      </c>
      <c r="F10" s="69">
        <v>3</v>
      </c>
      <c r="G10" s="279"/>
      <c r="H10" s="279"/>
      <c r="I10" s="178">
        <f t="shared" ref="I10:I73" si="3">I9+(H10+G10)</f>
        <v>2</v>
      </c>
      <c r="J10" s="178">
        <f t="shared" ref="J10:J73" si="4">$H$4-I10</f>
        <v>98</v>
      </c>
      <c r="K10" s="181">
        <f t="shared" si="0"/>
        <v>1.1759999999999999</v>
      </c>
      <c r="L10" s="181">
        <f t="shared" si="1"/>
        <v>3.5279999999999996</v>
      </c>
      <c r="M10" s="279"/>
      <c r="N10" s="282"/>
      <c r="P10" s="60">
        <v>3</v>
      </c>
      <c r="Q10" s="200">
        <v>2.5999999999999999E-2</v>
      </c>
    </row>
    <row r="11" spans="1:236" ht="16.5" customHeight="1" x14ac:dyDescent="0.25">
      <c r="A11" s="45"/>
      <c r="B11" s="343" t="s">
        <v>431</v>
      </c>
      <c r="C11" s="57"/>
      <c r="D11" s="451"/>
      <c r="E11" s="172">
        <f t="shared" si="2"/>
        <v>43145</v>
      </c>
      <c r="F11" s="69">
        <v>4</v>
      </c>
      <c r="G11" s="279"/>
      <c r="H11" s="279"/>
      <c r="I11" s="178">
        <f t="shared" si="3"/>
        <v>2</v>
      </c>
      <c r="J11" s="178">
        <f t="shared" si="4"/>
        <v>98</v>
      </c>
      <c r="K11" s="181">
        <f t="shared" si="0"/>
        <v>1.1759999999999999</v>
      </c>
      <c r="L11" s="181">
        <f t="shared" si="1"/>
        <v>4.7039999999999997</v>
      </c>
      <c r="M11" s="279"/>
      <c r="N11" s="282"/>
      <c r="O11" s="162"/>
      <c r="P11" s="60">
        <v>4</v>
      </c>
      <c r="Q11" s="200">
        <v>3.2000000000000001E-2</v>
      </c>
    </row>
    <row r="12" spans="1:236" ht="15" customHeight="1" x14ac:dyDescent="0.25">
      <c r="A12" s="45"/>
      <c r="B12" s="342" t="s">
        <v>432</v>
      </c>
      <c r="C12" s="57"/>
      <c r="D12" s="451"/>
      <c r="E12" s="172">
        <f t="shared" si="2"/>
        <v>43146</v>
      </c>
      <c r="F12" s="69">
        <v>5</v>
      </c>
      <c r="G12" s="279"/>
      <c r="H12" s="279"/>
      <c r="I12" s="178">
        <f t="shared" si="3"/>
        <v>2</v>
      </c>
      <c r="J12" s="178">
        <f t="shared" si="4"/>
        <v>98</v>
      </c>
      <c r="K12" s="181">
        <f t="shared" si="0"/>
        <v>1.1759999999999999</v>
      </c>
      <c r="L12" s="181">
        <f t="shared" si="1"/>
        <v>5.88</v>
      </c>
      <c r="M12" s="279"/>
      <c r="N12" s="282"/>
      <c r="P12" s="60">
        <v>5</v>
      </c>
      <c r="Q12" s="200">
        <v>3.7999999999999999E-2</v>
      </c>
    </row>
    <row r="13" spans="1:236" ht="15" customHeight="1" x14ac:dyDescent="0.25">
      <c r="A13" s="45"/>
      <c r="B13" s="343" t="s">
        <v>433</v>
      </c>
      <c r="C13" s="57"/>
      <c r="D13" s="451"/>
      <c r="E13" s="172">
        <f t="shared" si="2"/>
        <v>43147</v>
      </c>
      <c r="F13" s="69">
        <v>6</v>
      </c>
      <c r="G13" s="279"/>
      <c r="H13" s="279"/>
      <c r="I13" s="178">
        <f t="shared" si="3"/>
        <v>2</v>
      </c>
      <c r="J13" s="178">
        <f t="shared" si="4"/>
        <v>98</v>
      </c>
      <c r="K13" s="181">
        <f t="shared" si="0"/>
        <v>1.1759999999999999</v>
      </c>
      <c r="L13" s="181">
        <f t="shared" si="1"/>
        <v>7.056</v>
      </c>
      <c r="M13" s="279"/>
      <c r="N13" s="282"/>
      <c r="P13" s="60">
        <v>6</v>
      </c>
      <c r="Q13" s="200">
        <v>4.1000000000000002E-2</v>
      </c>
    </row>
    <row r="14" spans="1:236" ht="15" customHeight="1" x14ac:dyDescent="0.25">
      <c r="A14" s="45"/>
      <c r="B14" s="342" t="s">
        <v>424</v>
      </c>
      <c r="C14" s="57"/>
      <c r="D14" s="452"/>
      <c r="E14" s="184">
        <f t="shared" si="2"/>
        <v>43148</v>
      </c>
      <c r="F14" s="69">
        <v>7</v>
      </c>
      <c r="G14" s="279"/>
      <c r="H14" s="279"/>
      <c r="I14" s="178">
        <f t="shared" si="3"/>
        <v>2</v>
      </c>
      <c r="J14" s="178">
        <f t="shared" si="4"/>
        <v>98</v>
      </c>
      <c r="K14" s="181">
        <f t="shared" si="0"/>
        <v>1.1759999999999999</v>
      </c>
      <c r="L14" s="181">
        <f t="shared" si="1"/>
        <v>8.2319999999999993</v>
      </c>
      <c r="M14" s="279"/>
      <c r="N14" s="282"/>
      <c r="O14" s="162"/>
      <c r="P14" s="60">
        <v>7</v>
      </c>
      <c r="Q14" s="200">
        <v>4.4999999999999998E-2</v>
      </c>
    </row>
    <row r="15" spans="1:236" ht="15" customHeight="1" x14ac:dyDescent="0.25">
      <c r="A15" s="45"/>
      <c r="B15" s="343" t="s">
        <v>425</v>
      </c>
      <c r="C15" s="57"/>
      <c r="D15" s="450" t="s">
        <v>13</v>
      </c>
      <c r="E15" s="183">
        <f>E14+1</f>
        <v>43149</v>
      </c>
      <c r="F15" s="69">
        <v>8</v>
      </c>
      <c r="G15" s="279"/>
      <c r="H15" s="279"/>
      <c r="I15" s="178">
        <f t="shared" si="3"/>
        <v>2</v>
      </c>
      <c r="J15" s="178">
        <f t="shared" si="4"/>
        <v>98</v>
      </c>
      <c r="K15" s="181">
        <f t="shared" ref="K15:K21" si="5">$Q$9*J15</f>
        <v>1.8619999999999999</v>
      </c>
      <c r="L15" s="181">
        <f t="shared" ref="L15:L78" si="6">L14+K15</f>
        <v>10.093999999999999</v>
      </c>
      <c r="M15" s="279"/>
      <c r="N15" s="282"/>
      <c r="P15" s="60">
        <v>8</v>
      </c>
      <c r="Q15" s="200">
        <v>4.8000000000000001E-2</v>
      </c>
    </row>
    <row r="16" spans="1:236" ht="15" customHeight="1" thickBot="1" x14ac:dyDescent="0.3">
      <c r="A16" s="45"/>
      <c r="B16" s="344" t="s">
        <v>453</v>
      </c>
      <c r="C16" s="57"/>
      <c r="D16" s="451"/>
      <c r="E16" s="172">
        <f t="shared" si="2"/>
        <v>43150</v>
      </c>
      <c r="F16" s="69">
        <v>9</v>
      </c>
      <c r="G16" s="279"/>
      <c r="H16" s="279"/>
      <c r="I16" s="178">
        <f t="shared" si="3"/>
        <v>2</v>
      </c>
      <c r="J16" s="178">
        <f t="shared" si="4"/>
        <v>98</v>
      </c>
      <c r="K16" s="181">
        <f t="shared" si="5"/>
        <v>1.8619999999999999</v>
      </c>
      <c r="L16" s="181">
        <f t="shared" si="6"/>
        <v>11.956</v>
      </c>
      <c r="M16" s="279" t="s">
        <v>64</v>
      </c>
      <c r="N16" s="282"/>
      <c r="P16" s="60">
        <v>9</v>
      </c>
      <c r="Q16" s="200">
        <v>5.0999999999999997E-2</v>
      </c>
    </row>
    <row r="17" spans="1:17" ht="15.75" customHeight="1" x14ac:dyDescent="0.3">
      <c r="A17" s="45"/>
      <c r="B17" s="152"/>
      <c r="C17" s="57"/>
      <c r="D17" s="451"/>
      <c r="E17" s="172">
        <f t="shared" si="2"/>
        <v>43151</v>
      </c>
      <c r="F17" s="69">
        <v>10</v>
      </c>
      <c r="G17" s="279"/>
      <c r="H17" s="279"/>
      <c r="I17" s="178">
        <f t="shared" si="3"/>
        <v>2</v>
      </c>
      <c r="J17" s="178">
        <f t="shared" si="4"/>
        <v>98</v>
      </c>
      <c r="K17" s="181">
        <f t="shared" si="5"/>
        <v>1.8619999999999999</v>
      </c>
      <c r="L17" s="181">
        <f t="shared" si="6"/>
        <v>13.818</v>
      </c>
      <c r="M17" s="279"/>
      <c r="N17" s="282"/>
      <c r="O17" s="162"/>
      <c r="P17" s="60">
        <v>10</v>
      </c>
      <c r="Q17" s="200">
        <v>5.3999999999999999E-2</v>
      </c>
    </row>
    <row r="18" spans="1:17" ht="18.75" customHeight="1" x14ac:dyDescent="0.3">
      <c r="A18" s="45"/>
      <c r="B18" s="152"/>
      <c r="C18" s="57"/>
      <c r="D18" s="451"/>
      <c r="E18" s="172">
        <f t="shared" si="2"/>
        <v>43152</v>
      </c>
      <c r="F18" s="69">
        <v>11</v>
      </c>
      <c r="G18" s="279"/>
      <c r="H18" s="279"/>
      <c r="I18" s="178">
        <f t="shared" si="3"/>
        <v>2</v>
      </c>
      <c r="J18" s="178">
        <f t="shared" si="4"/>
        <v>98</v>
      </c>
      <c r="K18" s="181">
        <f t="shared" si="5"/>
        <v>1.8619999999999999</v>
      </c>
      <c r="L18" s="181">
        <f t="shared" si="6"/>
        <v>15.68</v>
      </c>
      <c r="M18" s="279"/>
      <c r="N18" s="282"/>
      <c r="P18" s="60">
        <v>11</v>
      </c>
      <c r="Q18" s="200">
        <v>5.6000000000000001E-2</v>
      </c>
    </row>
    <row r="19" spans="1:17" ht="18.75" x14ac:dyDescent="0.3">
      <c r="A19" s="45"/>
      <c r="B19" s="152"/>
      <c r="C19" s="57"/>
      <c r="D19" s="451"/>
      <c r="E19" s="172">
        <f t="shared" si="2"/>
        <v>43153</v>
      </c>
      <c r="F19" s="69">
        <v>12</v>
      </c>
      <c r="G19" s="279"/>
      <c r="H19" s="279"/>
      <c r="I19" s="178">
        <f t="shared" si="3"/>
        <v>2</v>
      </c>
      <c r="J19" s="178">
        <f t="shared" si="4"/>
        <v>98</v>
      </c>
      <c r="K19" s="181">
        <f t="shared" si="5"/>
        <v>1.8619999999999999</v>
      </c>
      <c r="L19" s="181">
        <f t="shared" si="6"/>
        <v>17.541999999999998</v>
      </c>
      <c r="M19" s="279"/>
      <c r="N19" s="282"/>
      <c r="P19" s="60">
        <v>12</v>
      </c>
      <c r="Q19" s="200">
        <v>5.8000000000000003E-2</v>
      </c>
    </row>
    <row r="20" spans="1:17" ht="15" x14ac:dyDescent="0.25">
      <c r="A20" s="45"/>
      <c r="C20" s="57"/>
      <c r="D20" s="451"/>
      <c r="E20" s="172">
        <f t="shared" si="2"/>
        <v>43154</v>
      </c>
      <c r="F20" s="69">
        <v>13</v>
      </c>
      <c r="G20" s="279"/>
      <c r="H20" s="279"/>
      <c r="I20" s="178">
        <f t="shared" si="3"/>
        <v>2</v>
      </c>
      <c r="J20" s="178">
        <f t="shared" si="4"/>
        <v>98</v>
      </c>
      <c r="K20" s="181">
        <f t="shared" si="5"/>
        <v>1.8619999999999999</v>
      </c>
      <c r="L20" s="181">
        <f t="shared" si="6"/>
        <v>19.403999999999996</v>
      </c>
      <c r="M20" s="279"/>
      <c r="N20" s="282"/>
      <c r="P20" s="60">
        <v>13</v>
      </c>
      <c r="Q20" s="200">
        <v>0.06</v>
      </c>
    </row>
    <row r="21" spans="1:17" ht="16.5" customHeight="1" x14ac:dyDescent="0.25">
      <c r="A21" s="45"/>
      <c r="D21" s="452"/>
      <c r="E21" s="184">
        <f t="shared" si="2"/>
        <v>43155</v>
      </c>
      <c r="F21" s="69">
        <v>14</v>
      </c>
      <c r="G21" s="279"/>
      <c r="H21" s="279"/>
      <c r="I21" s="178">
        <f t="shared" si="3"/>
        <v>2</v>
      </c>
      <c r="J21" s="178">
        <f t="shared" si="4"/>
        <v>98</v>
      </c>
      <c r="K21" s="181">
        <f t="shared" si="5"/>
        <v>1.8619999999999999</v>
      </c>
      <c r="L21" s="181">
        <f t="shared" si="6"/>
        <v>21.265999999999995</v>
      </c>
      <c r="M21" s="279"/>
      <c r="N21" s="282"/>
      <c r="P21" s="60">
        <v>14</v>
      </c>
      <c r="Q21" s="200">
        <v>6.3E-2</v>
      </c>
    </row>
    <row r="22" spans="1:17" ht="15" x14ac:dyDescent="0.25">
      <c r="A22" s="45"/>
      <c r="D22" s="450" t="s">
        <v>14</v>
      </c>
      <c r="E22" s="183">
        <f t="shared" si="2"/>
        <v>43156</v>
      </c>
      <c r="F22" s="69">
        <v>15</v>
      </c>
      <c r="G22" s="279"/>
      <c r="H22" s="279"/>
      <c r="I22" s="178">
        <f t="shared" si="3"/>
        <v>2</v>
      </c>
      <c r="J22" s="178">
        <f t="shared" si="4"/>
        <v>98</v>
      </c>
      <c r="K22" s="181">
        <f t="shared" ref="K22:K28" si="7">$Q$10*J22</f>
        <v>2.548</v>
      </c>
      <c r="L22" s="181">
        <f t="shared" si="6"/>
        <v>23.813999999999993</v>
      </c>
      <c r="M22" s="279"/>
      <c r="N22" s="282"/>
      <c r="P22" s="60">
        <v>15</v>
      </c>
      <c r="Q22" s="200">
        <v>6.7000000000000004E-2</v>
      </c>
    </row>
    <row r="23" spans="1:17" ht="15" x14ac:dyDescent="0.25">
      <c r="A23" s="45"/>
      <c r="D23" s="451"/>
      <c r="E23" s="172">
        <f t="shared" si="2"/>
        <v>43157</v>
      </c>
      <c r="F23" s="69">
        <v>16</v>
      </c>
      <c r="G23" s="279"/>
      <c r="H23" s="279"/>
      <c r="I23" s="178">
        <f t="shared" si="3"/>
        <v>2</v>
      </c>
      <c r="J23" s="178">
        <f t="shared" si="4"/>
        <v>98</v>
      </c>
      <c r="K23" s="181">
        <f t="shared" si="7"/>
        <v>2.548</v>
      </c>
      <c r="L23" s="181">
        <f t="shared" si="6"/>
        <v>26.361999999999995</v>
      </c>
      <c r="M23" s="279"/>
      <c r="N23" s="282"/>
      <c r="P23" s="60">
        <v>16</v>
      </c>
      <c r="Q23" s="200">
        <v>6.7000000000000004E-2</v>
      </c>
    </row>
    <row r="24" spans="1:17" ht="15" x14ac:dyDescent="0.25">
      <c r="A24" s="45"/>
      <c r="D24" s="451"/>
      <c r="E24" s="172">
        <f t="shared" si="2"/>
        <v>43158</v>
      </c>
      <c r="F24" s="69">
        <v>17</v>
      </c>
      <c r="G24" s="279"/>
      <c r="H24" s="279"/>
      <c r="I24" s="178">
        <f t="shared" si="3"/>
        <v>2</v>
      </c>
      <c r="J24" s="178">
        <f t="shared" si="4"/>
        <v>98</v>
      </c>
      <c r="K24" s="181">
        <f t="shared" si="7"/>
        <v>2.548</v>
      </c>
      <c r="L24" s="181">
        <f t="shared" si="6"/>
        <v>28.909999999999997</v>
      </c>
      <c r="M24" s="279"/>
      <c r="N24" s="282"/>
      <c r="P24" s="60">
        <v>17</v>
      </c>
      <c r="Q24" s="200">
        <v>7.8E-2</v>
      </c>
    </row>
    <row r="25" spans="1:17" ht="16.5" customHeight="1" x14ac:dyDescent="0.25">
      <c r="A25" s="45"/>
      <c r="D25" s="451"/>
      <c r="E25" s="172">
        <f t="shared" si="2"/>
        <v>43159</v>
      </c>
      <c r="F25" s="69">
        <v>18</v>
      </c>
      <c r="G25" s="279"/>
      <c r="H25" s="279"/>
      <c r="I25" s="178">
        <f t="shared" si="3"/>
        <v>2</v>
      </c>
      <c r="J25" s="178">
        <f t="shared" si="4"/>
        <v>98</v>
      </c>
      <c r="K25" s="181">
        <f t="shared" si="7"/>
        <v>2.548</v>
      </c>
      <c r="L25" s="181">
        <f t="shared" si="6"/>
        <v>31.457999999999998</v>
      </c>
      <c r="M25" s="279"/>
      <c r="N25" s="282"/>
      <c r="P25" s="60">
        <v>18</v>
      </c>
      <c r="Q25" s="200">
        <v>8.4000000000000005E-2</v>
      </c>
    </row>
    <row r="26" spans="1:17" ht="15" x14ac:dyDescent="0.25">
      <c r="A26" s="45"/>
      <c r="D26" s="451"/>
      <c r="E26" s="172">
        <f t="shared" si="2"/>
        <v>43160</v>
      </c>
      <c r="F26" s="69">
        <v>19</v>
      </c>
      <c r="G26" s="279"/>
      <c r="H26" s="279"/>
      <c r="I26" s="178">
        <f t="shared" si="3"/>
        <v>2</v>
      </c>
      <c r="J26" s="178">
        <f t="shared" si="4"/>
        <v>98</v>
      </c>
      <c r="K26" s="181">
        <f t="shared" si="7"/>
        <v>2.548</v>
      </c>
      <c r="L26" s="181">
        <f t="shared" si="6"/>
        <v>34.006</v>
      </c>
      <c r="M26" s="279"/>
      <c r="N26" s="282"/>
      <c r="P26" s="60">
        <v>19</v>
      </c>
      <c r="Q26" s="200">
        <v>8.4000000000000005E-2</v>
      </c>
    </row>
    <row r="27" spans="1:17" ht="15.75" thickBot="1" x14ac:dyDescent="0.3">
      <c r="A27" s="45"/>
      <c r="D27" s="451"/>
      <c r="E27" s="172">
        <f t="shared" si="2"/>
        <v>43161</v>
      </c>
      <c r="F27" s="69">
        <v>20</v>
      </c>
      <c r="G27" s="279"/>
      <c r="H27" s="279"/>
      <c r="I27" s="178">
        <f t="shared" si="3"/>
        <v>2</v>
      </c>
      <c r="J27" s="178">
        <f t="shared" si="4"/>
        <v>98</v>
      </c>
      <c r="K27" s="181">
        <f t="shared" si="7"/>
        <v>2.548</v>
      </c>
      <c r="L27" s="181">
        <f t="shared" si="6"/>
        <v>36.554000000000002</v>
      </c>
      <c r="M27" s="279"/>
      <c r="N27" s="282"/>
      <c r="P27" s="196">
        <v>20</v>
      </c>
      <c r="Q27" s="201">
        <v>8.4000000000000005E-2</v>
      </c>
    </row>
    <row r="28" spans="1:17" ht="15" x14ac:dyDescent="0.25">
      <c r="A28" s="45"/>
      <c r="D28" s="452"/>
      <c r="E28" s="184">
        <f t="shared" si="2"/>
        <v>43162</v>
      </c>
      <c r="F28" s="69">
        <v>21</v>
      </c>
      <c r="G28" s="279"/>
      <c r="H28" s="279"/>
      <c r="I28" s="178">
        <f t="shared" si="3"/>
        <v>2</v>
      </c>
      <c r="J28" s="178">
        <f t="shared" si="4"/>
        <v>98</v>
      </c>
      <c r="K28" s="181">
        <f t="shared" si="7"/>
        <v>2.548</v>
      </c>
      <c r="L28" s="181">
        <f t="shared" si="6"/>
        <v>39.102000000000004</v>
      </c>
      <c r="M28" s="279"/>
      <c r="N28" s="282"/>
    </row>
    <row r="29" spans="1:17" ht="15" x14ac:dyDescent="0.25">
      <c r="A29" s="45"/>
      <c r="D29" s="450" t="s">
        <v>15</v>
      </c>
      <c r="E29" s="183">
        <f t="shared" si="2"/>
        <v>43163</v>
      </c>
      <c r="F29" s="69">
        <v>22</v>
      </c>
      <c r="G29" s="279"/>
      <c r="H29" s="279"/>
      <c r="I29" s="178">
        <f t="shared" si="3"/>
        <v>2</v>
      </c>
      <c r="J29" s="178">
        <f t="shared" si="4"/>
        <v>98</v>
      </c>
      <c r="K29" s="181">
        <f t="shared" ref="K29:K35" si="8">$Q$11*J29</f>
        <v>3.1360000000000001</v>
      </c>
      <c r="L29" s="181">
        <f t="shared" si="6"/>
        <v>42.238000000000007</v>
      </c>
      <c r="M29" s="279"/>
      <c r="N29" s="282"/>
    </row>
    <row r="30" spans="1:17" ht="15" x14ac:dyDescent="0.25">
      <c r="A30" s="45"/>
      <c r="D30" s="451"/>
      <c r="E30" s="172">
        <f t="shared" si="2"/>
        <v>43164</v>
      </c>
      <c r="F30" s="69">
        <v>23</v>
      </c>
      <c r="G30" s="279"/>
      <c r="H30" s="279"/>
      <c r="I30" s="178">
        <f t="shared" si="3"/>
        <v>2</v>
      </c>
      <c r="J30" s="178">
        <f t="shared" si="4"/>
        <v>98</v>
      </c>
      <c r="K30" s="181">
        <f t="shared" si="8"/>
        <v>3.1360000000000001</v>
      </c>
      <c r="L30" s="181">
        <f t="shared" si="6"/>
        <v>45.374000000000009</v>
      </c>
      <c r="M30" s="279"/>
      <c r="N30" s="282"/>
    </row>
    <row r="31" spans="1:17" ht="15" x14ac:dyDescent="0.25">
      <c r="A31" s="45"/>
      <c r="D31" s="451"/>
      <c r="E31" s="172">
        <f t="shared" si="2"/>
        <v>43165</v>
      </c>
      <c r="F31" s="69">
        <v>24</v>
      </c>
      <c r="G31" s="279"/>
      <c r="H31" s="279"/>
      <c r="I31" s="178">
        <f t="shared" si="3"/>
        <v>2</v>
      </c>
      <c r="J31" s="178">
        <f t="shared" si="4"/>
        <v>98</v>
      </c>
      <c r="K31" s="181">
        <f t="shared" si="8"/>
        <v>3.1360000000000001</v>
      </c>
      <c r="L31" s="181">
        <f t="shared" si="6"/>
        <v>48.510000000000012</v>
      </c>
      <c r="M31" s="279"/>
      <c r="N31" s="282"/>
    </row>
    <row r="32" spans="1:17" ht="15.75" customHeight="1" x14ac:dyDescent="0.25">
      <c r="A32" s="45"/>
      <c r="D32" s="451"/>
      <c r="E32" s="172">
        <f t="shared" si="2"/>
        <v>43166</v>
      </c>
      <c r="F32" s="69">
        <v>25</v>
      </c>
      <c r="G32" s="279"/>
      <c r="H32" s="279"/>
      <c r="I32" s="178">
        <f t="shared" si="3"/>
        <v>2</v>
      </c>
      <c r="J32" s="178">
        <f t="shared" si="4"/>
        <v>98</v>
      </c>
      <c r="K32" s="181">
        <f t="shared" si="8"/>
        <v>3.1360000000000001</v>
      </c>
      <c r="L32" s="181">
        <f t="shared" si="6"/>
        <v>51.646000000000015</v>
      </c>
      <c r="M32" s="279"/>
      <c r="N32" s="282"/>
    </row>
    <row r="33" spans="1:14" ht="15" x14ac:dyDescent="0.25">
      <c r="A33" s="45"/>
      <c r="D33" s="451"/>
      <c r="E33" s="172">
        <f t="shared" si="2"/>
        <v>43167</v>
      </c>
      <c r="F33" s="69">
        <v>26</v>
      </c>
      <c r="G33" s="279"/>
      <c r="H33" s="279"/>
      <c r="I33" s="178">
        <f t="shared" si="3"/>
        <v>2</v>
      </c>
      <c r="J33" s="178">
        <f t="shared" si="4"/>
        <v>98</v>
      </c>
      <c r="K33" s="181">
        <f t="shared" si="8"/>
        <v>3.1360000000000001</v>
      </c>
      <c r="L33" s="181">
        <f t="shared" si="6"/>
        <v>54.782000000000018</v>
      </c>
      <c r="M33" s="279"/>
      <c r="N33" s="282"/>
    </row>
    <row r="34" spans="1:14" ht="15" x14ac:dyDescent="0.25">
      <c r="A34" s="45"/>
      <c r="D34" s="451"/>
      <c r="E34" s="172">
        <f t="shared" si="2"/>
        <v>43168</v>
      </c>
      <c r="F34" s="69">
        <v>27</v>
      </c>
      <c r="G34" s="279"/>
      <c r="H34" s="279"/>
      <c r="I34" s="178">
        <f t="shared" si="3"/>
        <v>2</v>
      </c>
      <c r="J34" s="178">
        <f t="shared" si="4"/>
        <v>98</v>
      </c>
      <c r="K34" s="181">
        <f t="shared" si="8"/>
        <v>3.1360000000000001</v>
      </c>
      <c r="L34" s="181">
        <f t="shared" si="6"/>
        <v>57.918000000000021</v>
      </c>
      <c r="M34" s="279"/>
      <c r="N34" s="282"/>
    </row>
    <row r="35" spans="1:14" ht="15" x14ac:dyDescent="0.25">
      <c r="A35" s="45"/>
      <c r="D35" s="452"/>
      <c r="E35" s="184">
        <f t="shared" si="2"/>
        <v>43169</v>
      </c>
      <c r="F35" s="69">
        <v>28</v>
      </c>
      <c r="G35" s="279"/>
      <c r="H35" s="279"/>
      <c r="I35" s="178">
        <f t="shared" si="3"/>
        <v>2</v>
      </c>
      <c r="J35" s="178">
        <f t="shared" si="4"/>
        <v>98</v>
      </c>
      <c r="K35" s="181">
        <f t="shared" si="8"/>
        <v>3.1360000000000001</v>
      </c>
      <c r="L35" s="181">
        <f t="shared" si="6"/>
        <v>61.054000000000023</v>
      </c>
      <c r="M35" s="279"/>
      <c r="N35" s="282"/>
    </row>
    <row r="36" spans="1:14" ht="15" customHeight="1" x14ac:dyDescent="0.25">
      <c r="A36" s="45"/>
      <c r="D36" s="450" t="s">
        <v>16</v>
      </c>
      <c r="E36" s="183">
        <f t="shared" si="2"/>
        <v>43170</v>
      </c>
      <c r="F36" s="69">
        <v>29</v>
      </c>
      <c r="G36" s="279"/>
      <c r="H36" s="279"/>
      <c r="I36" s="178">
        <f t="shared" si="3"/>
        <v>2</v>
      </c>
      <c r="J36" s="178">
        <f t="shared" si="4"/>
        <v>98</v>
      </c>
      <c r="K36" s="181">
        <f t="shared" ref="K36:K42" si="9">$Q$12*J36</f>
        <v>3.7239999999999998</v>
      </c>
      <c r="L36" s="181">
        <f t="shared" si="6"/>
        <v>64.77800000000002</v>
      </c>
      <c r="M36" s="279"/>
      <c r="N36" s="282"/>
    </row>
    <row r="37" spans="1:14" ht="15" x14ac:dyDescent="0.25">
      <c r="A37" s="45"/>
      <c r="D37" s="451"/>
      <c r="E37" s="172">
        <f t="shared" si="2"/>
        <v>43171</v>
      </c>
      <c r="F37" s="69">
        <v>30</v>
      </c>
      <c r="G37" s="279"/>
      <c r="H37" s="279"/>
      <c r="I37" s="178">
        <f t="shared" si="3"/>
        <v>2</v>
      </c>
      <c r="J37" s="178">
        <f t="shared" si="4"/>
        <v>98</v>
      </c>
      <c r="K37" s="181">
        <f t="shared" si="9"/>
        <v>3.7239999999999998</v>
      </c>
      <c r="L37" s="181">
        <f t="shared" si="6"/>
        <v>68.502000000000024</v>
      </c>
      <c r="M37" s="279"/>
      <c r="N37" s="282"/>
    </row>
    <row r="38" spans="1:14" ht="15" x14ac:dyDescent="0.25">
      <c r="A38" s="45"/>
      <c r="D38" s="451"/>
      <c r="E38" s="172">
        <f t="shared" si="2"/>
        <v>43172</v>
      </c>
      <c r="F38" s="69">
        <v>31</v>
      </c>
      <c r="G38" s="279"/>
      <c r="H38" s="279"/>
      <c r="I38" s="178">
        <f t="shared" si="3"/>
        <v>2</v>
      </c>
      <c r="J38" s="178">
        <f t="shared" si="4"/>
        <v>98</v>
      </c>
      <c r="K38" s="181">
        <f t="shared" si="9"/>
        <v>3.7239999999999998</v>
      </c>
      <c r="L38" s="181">
        <f t="shared" si="6"/>
        <v>72.226000000000028</v>
      </c>
      <c r="M38" s="279"/>
      <c r="N38" s="282"/>
    </row>
    <row r="39" spans="1:14" ht="15.75" customHeight="1" x14ac:dyDescent="0.25">
      <c r="A39" s="45"/>
      <c r="D39" s="451"/>
      <c r="E39" s="172">
        <f t="shared" si="2"/>
        <v>43173</v>
      </c>
      <c r="F39" s="69">
        <v>32</v>
      </c>
      <c r="G39" s="279"/>
      <c r="H39" s="279"/>
      <c r="I39" s="178">
        <f t="shared" si="3"/>
        <v>2</v>
      </c>
      <c r="J39" s="178">
        <f t="shared" si="4"/>
        <v>98</v>
      </c>
      <c r="K39" s="181">
        <f t="shared" si="9"/>
        <v>3.7239999999999998</v>
      </c>
      <c r="L39" s="181">
        <f t="shared" si="6"/>
        <v>75.950000000000031</v>
      </c>
      <c r="M39" s="279"/>
      <c r="N39" s="282"/>
    </row>
    <row r="40" spans="1:14" ht="15" x14ac:dyDescent="0.25">
      <c r="A40" s="45"/>
      <c r="D40" s="451"/>
      <c r="E40" s="172">
        <f t="shared" si="2"/>
        <v>43174</v>
      </c>
      <c r="F40" s="69">
        <v>33</v>
      </c>
      <c r="G40" s="279"/>
      <c r="H40" s="279"/>
      <c r="I40" s="178">
        <f t="shared" si="3"/>
        <v>2</v>
      </c>
      <c r="J40" s="178">
        <f t="shared" si="4"/>
        <v>98</v>
      </c>
      <c r="K40" s="181">
        <f t="shared" si="9"/>
        <v>3.7239999999999998</v>
      </c>
      <c r="L40" s="181">
        <f t="shared" si="6"/>
        <v>79.674000000000035</v>
      </c>
      <c r="M40" s="279"/>
      <c r="N40" s="282"/>
    </row>
    <row r="41" spans="1:14" ht="15" x14ac:dyDescent="0.25">
      <c r="A41" s="45"/>
      <c r="D41" s="451"/>
      <c r="E41" s="172">
        <f t="shared" si="2"/>
        <v>43175</v>
      </c>
      <c r="F41" s="69">
        <v>34</v>
      </c>
      <c r="G41" s="279"/>
      <c r="H41" s="279"/>
      <c r="I41" s="178">
        <f t="shared" si="3"/>
        <v>2</v>
      </c>
      <c r="J41" s="178">
        <f t="shared" si="4"/>
        <v>98</v>
      </c>
      <c r="K41" s="181">
        <f t="shared" si="9"/>
        <v>3.7239999999999998</v>
      </c>
      <c r="L41" s="181">
        <f t="shared" si="6"/>
        <v>83.398000000000039</v>
      </c>
      <c r="M41" s="279"/>
      <c r="N41" s="282"/>
    </row>
    <row r="42" spans="1:14" ht="15" x14ac:dyDescent="0.25">
      <c r="A42" s="45"/>
      <c r="D42" s="452"/>
      <c r="E42" s="184">
        <f t="shared" si="2"/>
        <v>43176</v>
      </c>
      <c r="F42" s="69">
        <v>35</v>
      </c>
      <c r="G42" s="279"/>
      <c r="H42" s="279"/>
      <c r="I42" s="178">
        <f t="shared" si="3"/>
        <v>2</v>
      </c>
      <c r="J42" s="178">
        <f t="shared" si="4"/>
        <v>98</v>
      </c>
      <c r="K42" s="181">
        <f t="shared" si="9"/>
        <v>3.7239999999999998</v>
      </c>
      <c r="L42" s="181">
        <f t="shared" si="6"/>
        <v>87.122000000000043</v>
      </c>
      <c r="M42" s="279"/>
      <c r="N42" s="282"/>
    </row>
    <row r="43" spans="1:14" ht="15" x14ac:dyDescent="0.25">
      <c r="A43" s="45"/>
      <c r="D43" s="450" t="s">
        <v>17</v>
      </c>
      <c r="E43" s="183">
        <f t="shared" si="2"/>
        <v>43177</v>
      </c>
      <c r="F43" s="69">
        <v>36</v>
      </c>
      <c r="G43" s="279"/>
      <c r="H43" s="279"/>
      <c r="I43" s="178">
        <f t="shared" si="3"/>
        <v>2</v>
      </c>
      <c r="J43" s="178">
        <f t="shared" si="4"/>
        <v>98</v>
      </c>
      <c r="K43" s="181">
        <f t="shared" ref="K43:K49" si="10">$Q$13*J43</f>
        <v>4.0179999999999998</v>
      </c>
      <c r="L43" s="181">
        <f t="shared" si="6"/>
        <v>91.140000000000043</v>
      </c>
      <c r="M43" s="279"/>
      <c r="N43" s="282"/>
    </row>
    <row r="44" spans="1:14" ht="15" x14ac:dyDescent="0.25">
      <c r="A44" s="45"/>
      <c r="D44" s="451"/>
      <c r="E44" s="172">
        <f t="shared" si="2"/>
        <v>43178</v>
      </c>
      <c r="F44" s="69">
        <v>37</v>
      </c>
      <c r="G44" s="279"/>
      <c r="H44" s="279"/>
      <c r="I44" s="178">
        <f t="shared" si="3"/>
        <v>2</v>
      </c>
      <c r="J44" s="178">
        <f t="shared" si="4"/>
        <v>98</v>
      </c>
      <c r="K44" s="181">
        <f t="shared" si="10"/>
        <v>4.0179999999999998</v>
      </c>
      <c r="L44" s="181">
        <f t="shared" si="6"/>
        <v>95.158000000000044</v>
      </c>
      <c r="M44" s="279"/>
      <c r="N44" s="282"/>
    </row>
    <row r="45" spans="1:14" ht="15" x14ac:dyDescent="0.25">
      <c r="A45" s="45"/>
      <c r="D45" s="451"/>
      <c r="E45" s="172">
        <f t="shared" si="2"/>
        <v>43179</v>
      </c>
      <c r="F45" s="69">
        <v>38</v>
      </c>
      <c r="G45" s="279"/>
      <c r="H45" s="279"/>
      <c r="I45" s="178">
        <f t="shared" si="3"/>
        <v>2</v>
      </c>
      <c r="J45" s="178">
        <f t="shared" si="4"/>
        <v>98</v>
      </c>
      <c r="K45" s="181">
        <f t="shared" si="10"/>
        <v>4.0179999999999998</v>
      </c>
      <c r="L45" s="181">
        <f t="shared" si="6"/>
        <v>99.176000000000045</v>
      </c>
      <c r="M45" s="279"/>
      <c r="N45" s="282"/>
    </row>
    <row r="46" spans="1:14" ht="15.75" customHeight="1" x14ac:dyDescent="0.25">
      <c r="A46" s="45"/>
      <c r="D46" s="451"/>
      <c r="E46" s="172">
        <f t="shared" si="2"/>
        <v>43180</v>
      </c>
      <c r="F46" s="69">
        <v>39</v>
      </c>
      <c r="G46" s="279"/>
      <c r="H46" s="279"/>
      <c r="I46" s="178">
        <f t="shared" si="3"/>
        <v>2</v>
      </c>
      <c r="J46" s="178">
        <f t="shared" si="4"/>
        <v>98</v>
      </c>
      <c r="K46" s="181">
        <f t="shared" si="10"/>
        <v>4.0179999999999998</v>
      </c>
      <c r="L46" s="181">
        <f t="shared" si="6"/>
        <v>103.19400000000005</v>
      </c>
      <c r="M46" s="279"/>
      <c r="N46" s="282"/>
    </row>
    <row r="47" spans="1:14" ht="15" x14ac:dyDescent="0.25">
      <c r="A47" s="45"/>
      <c r="D47" s="451"/>
      <c r="E47" s="172">
        <f t="shared" si="2"/>
        <v>43181</v>
      </c>
      <c r="F47" s="69">
        <v>40</v>
      </c>
      <c r="G47" s="279"/>
      <c r="H47" s="279"/>
      <c r="I47" s="178">
        <f t="shared" si="3"/>
        <v>2</v>
      </c>
      <c r="J47" s="178">
        <f t="shared" si="4"/>
        <v>98</v>
      </c>
      <c r="K47" s="181">
        <f t="shared" si="10"/>
        <v>4.0179999999999998</v>
      </c>
      <c r="L47" s="181">
        <f t="shared" si="6"/>
        <v>107.21200000000005</v>
      </c>
      <c r="M47" s="279"/>
      <c r="N47" s="282"/>
    </row>
    <row r="48" spans="1:14" ht="15" x14ac:dyDescent="0.25">
      <c r="A48" s="45"/>
      <c r="D48" s="451"/>
      <c r="E48" s="172">
        <f t="shared" si="2"/>
        <v>43182</v>
      </c>
      <c r="F48" s="69">
        <v>41</v>
      </c>
      <c r="G48" s="279"/>
      <c r="H48" s="279"/>
      <c r="I48" s="178">
        <f t="shared" si="3"/>
        <v>2</v>
      </c>
      <c r="J48" s="178">
        <f t="shared" si="4"/>
        <v>98</v>
      </c>
      <c r="K48" s="181">
        <f t="shared" si="10"/>
        <v>4.0179999999999998</v>
      </c>
      <c r="L48" s="181">
        <f t="shared" si="6"/>
        <v>111.23000000000005</v>
      </c>
      <c r="M48" s="279"/>
      <c r="N48" s="282"/>
    </row>
    <row r="49" spans="1:14" ht="15" x14ac:dyDescent="0.25">
      <c r="A49" s="45"/>
      <c r="D49" s="452"/>
      <c r="E49" s="184">
        <f t="shared" si="2"/>
        <v>43183</v>
      </c>
      <c r="F49" s="69">
        <v>42</v>
      </c>
      <c r="G49" s="279"/>
      <c r="H49" s="279"/>
      <c r="I49" s="178">
        <f t="shared" si="3"/>
        <v>2</v>
      </c>
      <c r="J49" s="178">
        <f t="shared" si="4"/>
        <v>98</v>
      </c>
      <c r="K49" s="181">
        <f t="shared" si="10"/>
        <v>4.0179999999999998</v>
      </c>
      <c r="L49" s="181">
        <f t="shared" si="6"/>
        <v>115.24800000000005</v>
      </c>
      <c r="M49" s="279"/>
      <c r="N49" s="282"/>
    </row>
    <row r="50" spans="1:14" ht="15" x14ac:dyDescent="0.25">
      <c r="A50" s="45"/>
      <c r="D50" s="450" t="s">
        <v>18</v>
      </c>
      <c r="E50" s="183">
        <f t="shared" si="2"/>
        <v>43184</v>
      </c>
      <c r="F50" s="69">
        <v>43</v>
      </c>
      <c r="G50" s="279"/>
      <c r="H50" s="279"/>
      <c r="I50" s="178">
        <f t="shared" si="3"/>
        <v>2</v>
      </c>
      <c r="J50" s="178">
        <f t="shared" si="4"/>
        <v>98</v>
      </c>
      <c r="K50" s="181">
        <f t="shared" ref="K50:K55" si="11">$Q$14*J50</f>
        <v>4.41</v>
      </c>
      <c r="L50" s="181">
        <f t="shared" si="6"/>
        <v>119.65800000000004</v>
      </c>
      <c r="M50" s="279"/>
      <c r="N50" s="282"/>
    </row>
    <row r="51" spans="1:14" ht="15.75" customHeight="1" x14ac:dyDescent="0.25">
      <c r="A51" s="45"/>
      <c r="D51" s="451"/>
      <c r="E51" s="172">
        <f t="shared" si="2"/>
        <v>43185</v>
      </c>
      <c r="F51" s="69">
        <v>44</v>
      </c>
      <c r="G51" s="279"/>
      <c r="H51" s="279"/>
      <c r="I51" s="178">
        <f t="shared" si="3"/>
        <v>2</v>
      </c>
      <c r="J51" s="178">
        <f t="shared" si="4"/>
        <v>98</v>
      </c>
      <c r="K51" s="181">
        <f t="shared" si="11"/>
        <v>4.41</v>
      </c>
      <c r="L51" s="181">
        <f t="shared" si="6"/>
        <v>124.06800000000004</v>
      </c>
      <c r="M51" s="279"/>
      <c r="N51" s="282"/>
    </row>
    <row r="52" spans="1:14" ht="15" x14ac:dyDescent="0.25">
      <c r="A52" s="45"/>
      <c r="D52" s="451"/>
      <c r="E52" s="172">
        <f t="shared" si="2"/>
        <v>43186</v>
      </c>
      <c r="F52" s="69">
        <v>45</v>
      </c>
      <c r="G52" s="279"/>
      <c r="H52" s="279"/>
      <c r="I52" s="178">
        <f t="shared" si="3"/>
        <v>2</v>
      </c>
      <c r="J52" s="178">
        <f t="shared" si="4"/>
        <v>98</v>
      </c>
      <c r="K52" s="181">
        <f t="shared" si="11"/>
        <v>4.41</v>
      </c>
      <c r="L52" s="181">
        <f t="shared" si="6"/>
        <v>128.47800000000004</v>
      </c>
      <c r="M52" s="279"/>
      <c r="N52" s="282"/>
    </row>
    <row r="53" spans="1:14" ht="15.75" customHeight="1" x14ac:dyDescent="0.25">
      <c r="A53" s="45"/>
      <c r="D53" s="451"/>
      <c r="E53" s="172">
        <f t="shared" si="2"/>
        <v>43187</v>
      </c>
      <c r="F53" s="69">
        <v>46</v>
      </c>
      <c r="G53" s="279"/>
      <c r="H53" s="279"/>
      <c r="I53" s="178">
        <f t="shared" si="3"/>
        <v>2</v>
      </c>
      <c r="J53" s="178">
        <f t="shared" si="4"/>
        <v>98</v>
      </c>
      <c r="K53" s="181">
        <f t="shared" si="11"/>
        <v>4.41</v>
      </c>
      <c r="L53" s="181">
        <f t="shared" si="6"/>
        <v>132.88800000000003</v>
      </c>
      <c r="M53" s="279"/>
      <c r="N53" s="282"/>
    </row>
    <row r="54" spans="1:14" ht="15" x14ac:dyDescent="0.25">
      <c r="A54" s="45"/>
      <c r="D54" s="451"/>
      <c r="E54" s="172">
        <f t="shared" si="2"/>
        <v>43188</v>
      </c>
      <c r="F54" s="69">
        <v>47</v>
      </c>
      <c r="G54" s="279"/>
      <c r="H54" s="279"/>
      <c r="I54" s="178">
        <f t="shared" si="3"/>
        <v>2</v>
      </c>
      <c r="J54" s="178">
        <f t="shared" si="4"/>
        <v>98</v>
      </c>
      <c r="K54" s="181">
        <f t="shared" si="11"/>
        <v>4.41</v>
      </c>
      <c r="L54" s="181">
        <f t="shared" si="6"/>
        <v>137.29800000000003</v>
      </c>
      <c r="M54" s="279"/>
      <c r="N54" s="282"/>
    </row>
    <row r="55" spans="1:14" ht="15" x14ac:dyDescent="0.25">
      <c r="A55" s="45"/>
      <c r="D55" s="451"/>
      <c r="E55" s="172">
        <f t="shared" si="2"/>
        <v>43189</v>
      </c>
      <c r="F55" s="69">
        <v>48</v>
      </c>
      <c r="G55" s="279"/>
      <c r="H55" s="279"/>
      <c r="I55" s="178">
        <f t="shared" si="3"/>
        <v>2</v>
      </c>
      <c r="J55" s="178">
        <f t="shared" si="4"/>
        <v>98</v>
      </c>
      <c r="K55" s="181">
        <f t="shared" si="11"/>
        <v>4.41</v>
      </c>
      <c r="L55" s="181">
        <f t="shared" si="6"/>
        <v>141.70800000000003</v>
      </c>
      <c r="M55" s="279"/>
      <c r="N55" s="282"/>
    </row>
    <row r="56" spans="1:14" ht="15" x14ac:dyDescent="0.25">
      <c r="A56" s="45"/>
      <c r="D56" s="452"/>
      <c r="E56" s="184">
        <f t="shared" si="2"/>
        <v>43190</v>
      </c>
      <c r="F56" s="69">
        <v>49</v>
      </c>
      <c r="G56" s="279"/>
      <c r="H56" s="279"/>
      <c r="I56" s="178">
        <f t="shared" si="3"/>
        <v>2</v>
      </c>
      <c r="J56" s="178">
        <f t="shared" si="4"/>
        <v>98</v>
      </c>
      <c r="K56" s="181">
        <f>$Q$14*J56</f>
        <v>4.41</v>
      </c>
      <c r="L56" s="181">
        <f t="shared" si="6"/>
        <v>146.11800000000002</v>
      </c>
      <c r="M56" s="279"/>
      <c r="N56" s="282"/>
    </row>
    <row r="57" spans="1:14" ht="15" x14ac:dyDescent="0.25">
      <c r="A57" s="45"/>
      <c r="D57" s="450" t="s">
        <v>19</v>
      </c>
      <c r="E57" s="183">
        <f t="shared" si="2"/>
        <v>43191</v>
      </c>
      <c r="F57" s="69">
        <v>50</v>
      </c>
      <c r="G57" s="279"/>
      <c r="H57" s="279"/>
      <c r="I57" s="178">
        <f t="shared" si="3"/>
        <v>2</v>
      </c>
      <c r="J57" s="178">
        <f t="shared" si="4"/>
        <v>98</v>
      </c>
      <c r="K57" s="181">
        <f t="shared" ref="K57:K62" si="12">$Q$15*J57</f>
        <v>4.7039999999999997</v>
      </c>
      <c r="L57" s="181">
        <f t="shared" si="6"/>
        <v>150.82200000000003</v>
      </c>
      <c r="M57" s="279"/>
      <c r="N57" s="282"/>
    </row>
    <row r="58" spans="1:14" x14ac:dyDescent="0.3">
      <c r="D58" s="451"/>
      <c r="E58" s="172">
        <f t="shared" si="2"/>
        <v>43192</v>
      </c>
      <c r="F58" s="69">
        <v>51</v>
      </c>
      <c r="G58" s="279"/>
      <c r="H58" s="279"/>
      <c r="I58" s="178">
        <f t="shared" si="3"/>
        <v>2</v>
      </c>
      <c r="J58" s="178">
        <f t="shared" si="4"/>
        <v>98</v>
      </c>
      <c r="K58" s="181">
        <f t="shared" si="12"/>
        <v>4.7039999999999997</v>
      </c>
      <c r="L58" s="181">
        <f t="shared" si="6"/>
        <v>155.52600000000004</v>
      </c>
      <c r="M58" s="279"/>
      <c r="N58" s="282"/>
    </row>
    <row r="59" spans="1:14" x14ac:dyDescent="0.3">
      <c r="D59" s="451"/>
      <c r="E59" s="172">
        <f t="shared" si="2"/>
        <v>43193</v>
      </c>
      <c r="F59" s="69">
        <v>62</v>
      </c>
      <c r="G59" s="279"/>
      <c r="H59" s="279"/>
      <c r="I59" s="178">
        <f t="shared" si="3"/>
        <v>2</v>
      </c>
      <c r="J59" s="178">
        <f t="shared" si="4"/>
        <v>98</v>
      </c>
      <c r="K59" s="181">
        <f t="shared" si="12"/>
        <v>4.7039999999999997</v>
      </c>
      <c r="L59" s="181">
        <f t="shared" si="6"/>
        <v>160.23000000000005</v>
      </c>
      <c r="M59" s="279"/>
      <c r="N59" s="282"/>
    </row>
    <row r="60" spans="1:14" ht="15.75" customHeight="1" x14ac:dyDescent="0.3">
      <c r="D60" s="451"/>
      <c r="E60" s="172">
        <f t="shared" si="2"/>
        <v>43194</v>
      </c>
      <c r="F60" s="69">
        <v>53</v>
      </c>
      <c r="G60" s="279"/>
      <c r="H60" s="279"/>
      <c r="I60" s="178">
        <f t="shared" si="3"/>
        <v>2</v>
      </c>
      <c r="J60" s="178">
        <f t="shared" si="4"/>
        <v>98</v>
      </c>
      <c r="K60" s="181">
        <f t="shared" si="12"/>
        <v>4.7039999999999997</v>
      </c>
      <c r="L60" s="181">
        <f t="shared" si="6"/>
        <v>164.93400000000005</v>
      </c>
      <c r="M60" s="279"/>
      <c r="N60" s="282"/>
    </row>
    <row r="61" spans="1:14" x14ac:dyDescent="0.3">
      <c r="D61" s="451"/>
      <c r="E61" s="172">
        <f t="shared" si="2"/>
        <v>43195</v>
      </c>
      <c r="F61" s="69">
        <v>54</v>
      </c>
      <c r="G61" s="279"/>
      <c r="H61" s="279"/>
      <c r="I61" s="178">
        <f t="shared" si="3"/>
        <v>2</v>
      </c>
      <c r="J61" s="178">
        <f t="shared" si="4"/>
        <v>98</v>
      </c>
      <c r="K61" s="181">
        <f t="shared" si="12"/>
        <v>4.7039999999999997</v>
      </c>
      <c r="L61" s="181">
        <f t="shared" si="6"/>
        <v>169.63800000000006</v>
      </c>
      <c r="M61" s="279"/>
      <c r="N61" s="282"/>
    </row>
    <row r="62" spans="1:14" x14ac:dyDescent="0.3">
      <c r="D62" s="451"/>
      <c r="E62" s="172">
        <f t="shared" si="2"/>
        <v>43196</v>
      </c>
      <c r="F62" s="69">
        <v>55</v>
      </c>
      <c r="G62" s="279"/>
      <c r="H62" s="279"/>
      <c r="I62" s="178">
        <f t="shared" si="3"/>
        <v>2</v>
      </c>
      <c r="J62" s="178">
        <f t="shared" si="4"/>
        <v>98</v>
      </c>
      <c r="K62" s="181">
        <f t="shared" si="12"/>
        <v>4.7039999999999997</v>
      </c>
      <c r="L62" s="181">
        <f t="shared" si="6"/>
        <v>174.34200000000007</v>
      </c>
      <c r="M62" s="279"/>
      <c r="N62" s="282"/>
    </row>
    <row r="63" spans="1:14" x14ac:dyDescent="0.3">
      <c r="D63" s="452"/>
      <c r="E63" s="184">
        <f t="shared" si="2"/>
        <v>43197</v>
      </c>
      <c r="F63" s="69">
        <v>56</v>
      </c>
      <c r="G63" s="279"/>
      <c r="H63" s="279"/>
      <c r="I63" s="178">
        <f t="shared" si="3"/>
        <v>2</v>
      </c>
      <c r="J63" s="178">
        <f t="shared" si="4"/>
        <v>98</v>
      </c>
      <c r="K63" s="181">
        <f>$Q$15*J63</f>
        <v>4.7039999999999997</v>
      </c>
      <c r="L63" s="181">
        <f t="shared" si="6"/>
        <v>179.04600000000008</v>
      </c>
      <c r="M63" s="279"/>
      <c r="N63" s="282"/>
    </row>
    <row r="64" spans="1:14" x14ac:dyDescent="0.3">
      <c r="D64" s="455" t="s">
        <v>20</v>
      </c>
      <c r="E64" s="183">
        <f t="shared" si="2"/>
        <v>43198</v>
      </c>
      <c r="F64" s="69">
        <v>57</v>
      </c>
      <c r="G64" s="279"/>
      <c r="H64" s="279"/>
      <c r="I64" s="178">
        <f t="shared" si="3"/>
        <v>2</v>
      </c>
      <c r="J64" s="178">
        <f t="shared" si="4"/>
        <v>98</v>
      </c>
      <c r="K64" s="181">
        <f t="shared" ref="K64:K69" si="13">$Q$16*J64</f>
        <v>4.9979999999999993</v>
      </c>
      <c r="L64" s="181">
        <f t="shared" si="6"/>
        <v>184.04400000000007</v>
      </c>
      <c r="M64" s="279"/>
      <c r="N64" s="282"/>
    </row>
    <row r="65" spans="4:14" x14ac:dyDescent="0.3">
      <c r="D65" s="451"/>
      <c r="E65" s="172">
        <f t="shared" si="2"/>
        <v>43199</v>
      </c>
      <c r="F65" s="69">
        <v>58</v>
      </c>
      <c r="G65" s="279"/>
      <c r="H65" s="279"/>
      <c r="I65" s="178">
        <f t="shared" si="3"/>
        <v>2</v>
      </c>
      <c r="J65" s="178">
        <f t="shared" si="4"/>
        <v>98</v>
      </c>
      <c r="K65" s="181">
        <f t="shared" si="13"/>
        <v>4.9979999999999993</v>
      </c>
      <c r="L65" s="181">
        <f t="shared" si="6"/>
        <v>189.04200000000006</v>
      </c>
      <c r="M65" s="279"/>
      <c r="N65" s="282"/>
    </row>
    <row r="66" spans="4:14" x14ac:dyDescent="0.3">
      <c r="D66" s="451"/>
      <c r="E66" s="172">
        <f t="shared" si="2"/>
        <v>43200</v>
      </c>
      <c r="F66" s="69">
        <v>59</v>
      </c>
      <c r="G66" s="279"/>
      <c r="H66" s="279"/>
      <c r="I66" s="178">
        <f t="shared" si="3"/>
        <v>2</v>
      </c>
      <c r="J66" s="178">
        <f t="shared" si="4"/>
        <v>98</v>
      </c>
      <c r="K66" s="181">
        <f t="shared" si="13"/>
        <v>4.9979999999999993</v>
      </c>
      <c r="L66" s="181">
        <f t="shared" si="6"/>
        <v>194.04000000000005</v>
      </c>
      <c r="M66" s="279"/>
      <c r="N66" s="282"/>
    </row>
    <row r="67" spans="4:14" ht="16.5" customHeight="1" x14ac:dyDescent="0.3">
      <c r="D67" s="451"/>
      <c r="E67" s="172">
        <f t="shared" si="2"/>
        <v>43201</v>
      </c>
      <c r="F67" s="69">
        <v>60</v>
      </c>
      <c r="G67" s="279"/>
      <c r="H67" s="279"/>
      <c r="I67" s="178">
        <f t="shared" si="3"/>
        <v>2</v>
      </c>
      <c r="J67" s="178">
        <f t="shared" si="4"/>
        <v>98</v>
      </c>
      <c r="K67" s="181">
        <f t="shared" si="13"/>
        <v>4.9979999999999993</v>
      </c>
      <c r="L67" s="181">
        <f t="shared" si="6"/>
        <v>199.03800000000004</v>
      </c>
      <c r="M67" s="279"/>
      <c r="N67" s="282"/>
    </row>
    <row r="68" spans="4:14" x14ac:dyDescent="0.3">
      <c r="D68" s="451"/>
      <c r="E68" s="172">
        <f t="shared" si="2"/>
        <v>43202</v>
      </c>
      <c r="F68" s="69">
        <v>61</v>
      </c>
      <c r="G68" s="279"/>
      <c r="H68" s="279"/>
      <c r="I68" s="178">
        <f t="shared" si="3"/>
        <v>2</v>
      </c>
      <c r="J68" s="178">
        <f t="shared" si="4"/>
        <v>98</v>
      </c>
      <c r="K68" s="181">
        <f t="shared" si="13"/>
        <v>4.9979999999999993</v>
      </c>
      <c r="L68" s="181">
        <f t="shared" si="6"/>
        <v>204.03600000000003</v>
      </c>
      <c r="M68" s="279"/>
      <c r="N68" s="282"/>
    </row>
    <row r="69" spans="4:14" ht="15.75" customHeight="1" x14ac:dyDescent="0.3">
      <c r="D69" s="451"/>
      <c r="E69" s="172">
        <f t="shared" si="2"/>
        <v>43203</v>
      </c>
      <c r="F69" s="69">
        <v>62</v>
      </c>
      <c r="G69" s="279"/>
      <c r="H69" s="279"/>
      <c r="I69" s="178">
        <f t="shared" si="3"/>
        <v>2</v>
      </c>
      <c r="J69" s="178">
        <f t="shared" si="4"/>
        <v>98</v>
      </c>
      <c r="K69" s="181">
        <f t="shared" si="13"/>
        <v>4.9979999999999993</v>
      </c>
      <c r="L69" s="181">
        <f t="shared" si="6"/>
        <v>209.03400000000002</v>
      </c>
      <c r="M69" s="279"/>
      <c r="N69" s="282"/>
    </row>
    <row r="70" spans="4:14" x14ac:dyDescent="0.3">
      <c r="D70" s="452"/>
      <c r="E70" s="184">
        <f t="shared" si="2"/>
        <v>43204</v>
      </c>
      <c r="F70" s="69">
        <v>63</v>
      </c>
      <c r="G70" s="279"/>
      <c r="H70" s="279"/>
      <c r="I70" s="178">
        <f t="shared" si="3"/>
        <v>2</v>
      </c>
      <c r="J70" s="178">
        <f t="shared" si="4"/>
        <v>98</v>
      </c>
      <c r="K70" s="181">
        <f>$Q$16*J70</f>
        <v>4.9979999999999993</v>
      </c>
      <c r="L70" s="181">
        <f t="shared" si="6"/>
        <v>214.03200000000001</v>
      </c>
      <c r="M70" s="279"/>
      <c r="N70" s="282"/>
    </row>
    <row r="71" spans="4:14" x14ac:dyDescent="0.3">
      <c r="D71" s="450" t="s">
        <v>21</v>
      </c>
      <c r="E71" s="183">
        <f t="shared" si="2"/>
        <v>43205</v>
      </c>
      <c r="F71" s="69">
        <v>64</v>
      </c>
      <c r="G71" s="279"/>
      <c r="H71" s="279"/>
      <c r="I71" s="178">
        <f t="shared" si="3"/>
        <v>2</v>
      </c>
      <c r="J71" s="178">
        <f t="shared" si="4"/>
        <v>98</v>
      </c>
      <c r="K71" s="181">
        <f t="shared" ref="K71:K76" si="14">$Q$17*J71</f>
        <v>5.2919999999999998</v>
      </c>
      <c r="L71" s="181">
        <f t="shared" si="6"/>
        <v>219.32400000000001</v>
      </c>
      <c r="M71" s="279"/>
      <c r="N71" s="282"/>
    </row>
    <row r="72" spans="4:14" x14ac:dyDescent="0.3">
      <c r="D72" s="451"/>
      <c r="E72" s="172">
        <f t="shared" si="2"/>
        <v>43206</v>
      </c>
      <c r="F72" s="69">
        <v>65</v>
      </c>
      <c r="G72" s="279"/>
      <c r="H72" s="279"/>
      <c r="I72" s="178">
        <f t="shared" si="3"/>
        <v>2</v>
      </c>
      <c r="J72" s="178">
        <f t="shared" si="4"/>
        <v>98</v>
      </c>
      <c r="K72" s="181">
        <f t="shared" si="14"/>
        <v>5.2919999999999998</v>
      </c>
      <c r="L72" s="181">
        <f t="shared" si="6"/>
        <v>224.61600000000001</v>
      </c>
      <c r="M72" s="279"/>
      <c r="N72" s="282"/>
    </row>
    <row r="73" spans="4:14" x14ac:dyDescent="0.3">
      <c r="D73" s="451"/>
      <c r="E73" s="172">
        <f t="shared" si="2"/>
        <v>43207</v>
      </c>
      <c r="F73" s="69">
        <v>66</v>
      </c>
      <c r="G73" s="279"/>
      <c r="H73" s="279"/>
      <c r="I73" s="178">
        <f t="shared" si="3"/>
        <v>2</v>
      </c>
      <c r="J73" s="178">
        <f t="shared" si="4"/>
        <v>98</v>
      </c>
      <c r="K73" s="181">
        <f t="shared" si="14"/>
        <v>5.2919999999999998</v>
      </c>
      <c r="L73" s="181">
        <f t="shared" si="6"/>
        <v>229.90800000000002</v>
      </c>
      <c r="M73" s="279"/>
      <c r="N73" s="282"/>
    </row>
    <row r="74" spans="4:14" ht="16.5" customHeight="1" x14ac:dyDescent="0.3">
      <c r="D74" s="451"/>
      <c r="E74" s="172">
        <f t="shared" ref="E74:E137" si="15">E73+1</f>
        <v>43208</v>
      </c>
      <c r="F74" s="69">
        <v>67</v>
      </c>
      <c r="G74" s="279"/>
      <c r="H74" s="279"/>
      <c r="I74" s="178">
        <f t="shared" ref="I74:I137" si="16">I73+(H74+G74)</f>
        <v>2</v>
      </c>
      <c r="J74" s="178">
        <f t="shared" ref="J74:J137" si="17">$H$4-I74</f>
        <v>98</v>
      </c>
      <c r="K74" s="181">
        <f t="shared" si="14"/>
        <v>5.2919999999999998</v>
      </c>
      <c r="L74" s="181">
        <f t="shared" si="6"/>
        <v>235.20000000000002</v>
      </c>
      <c r="M74" s="279"/>
      <c r="N74" s="282"/>
    </row>
    <row r="75" spans="4:14" x14ac:dyDescent="0.3">
      <c r="D75" s="451"/>
      <c r="E75" s="172">
        <f t="shared" si="15"/>
        <v>43209</v>
      </c>
      <c r="F75" s="69">
        <v>68</v>
      </c>
      <c r="G75" s="279"/>
      <c r="H75" s="279"/>
      <c r="I75" s="178">
        <f t="shared" si="16"/>
        <v>2</v>
      </c>
      <c r="J75" s="178">
        <f t="shared" si="17"/>
        <v>98</v>
      </c>
      <c r="K75" s="181">
        <f t="shared" si="14"/>
        <v>5.2919999999999998</v>
      </c>
      <c r="L75" s="181">
        <f t="shared" si="6"/>
        <v>240.49200000000002</v>
      </c>
      <c r="M75" s="279"/>
      <c r="N75" s="282"/>
    </row>
    <row r="76" spans="4:14" x14ac:dyDescent="0.3">
      <c r="D76" s="451"/>
      <c r="E76" s="172">
        <f t="shared" si="15"/>
        <v>43210</v>
      </c>
      <c r="F76" s="69">
        <v>69</v>
      </c>
      <c r="G76" s="279"/>
      <c r="H76" s="279"/>
      <c r="I76" s="178">
        <f t="shared" si="16"/>
        <v>2</v>
      </c>
      <c r="J76" s="178">
        <f t="shared" si="17"/>
        <v>98</v>
      </c>
      <c r="K76" s="181">
        <f t="shared" si="14"/>
        <v>5.2919999999999998</v>
      </c>
      <c r="L76" s="181">
        <f t="shared" si="6"/>
        <v>245.78400000000002</v>
      </c>
      <c r="M76" s="279"/>
      <c r="N76" s="282"/>
    </row>
    <row r="77" spans="4:14" x14ac:dyDescent="0.3">
      <c r="D77" s="452"/>
      <c r="E77" s="184">
        <f t="shared" si="15"/>
        <v>43211</v>
      </c>
      <c r="F77" s="69">
        <v>70</v>
      </c>
      <c r="G77" s="279"/>
      <c r="H77" s="279"/>
      <c r="I77" s="178">
        <f t="shared" si="16"/>
        <v>2</v>
      </c>
      <c r="J77" s="178">
        <f t="shared" si="17"/>
        <v>98</v>
      </c>
      <c r="K77" s="181">
        <f>$Q$17*J77</f>
        <v>5.2919999999999998</v>
      </c>
      <c r="L77" s="181">
        <f t="shared" si="6"/>
        <v>251.07600000000002</v>
      </c>
      <c r="M77" s="279"/>
      <c r="N77" s="282"/>
    </row>
    <row r="78" spans="4:14" ht="15.75" customHeight="1" x14ac:dyDescent="0.3">
      <c r="D78" s="450" t="s">
        <v>22</v>
      </c>
      <c r="E78" s="183">
        <f t="shared" si="15"/>
        <v>43212</v>
      </c>
      <c r="F78" s="69">
        <v>71</v>
      </c>
      <c r="G78" s="279"/>
      <c r="H78" s="279"/>
      <c r="I78" s="178">
        <f t="shared" si="16"/>
        <v>2</v>
      </c>
      <c r="J78" s="178">
        <f t="shared" si="17"/>
        <v>98</v>
      </c>
      <c r="K78" s="181">
        <f t="shared" ref="K78:K83" si="18">$Q$18*J78</f>
        <v>5.4880000000000004</v>
      </c>
      <c r="L78" s="181">
        <f t="shared" si="6"/>
        <v>256.56400000000002</v>
      </c>
      <c r="M78" s="279"/>
      <c r="N78" s="282"/>
    </row>
    <row r="79" spans="4:14" x14ac:dyDescent="0.3">
      <c r="D79" s="451"/>
      <c r="E79" s="172">
        <f t="shared" si="15"/>
        <v>43213</v>
      </c>
      <c r="F79" s="69">
        <v>72</v>
      </c>
      <c r="G79" s="279"/>
      <c r="H79" s="279"/>
      <c r="I79" s="178">
        <f t="shared" si="16"/>
        <v>2</v>
      </c>
      <c r="J79" s="178">
        <f t="shared" si="17"/>
        <v>98</v>
      </c>
      <c r="K79" s="181">
        <f t="shared" si="18"/>
        <v>5.4880000000000004</v>
      </c>
      <c r="L79" s="181">
        <f t="shared" ref="L79:L142" si="19">L78+K79</f>
        <v>262.05200000000002</v>
      </c>
      <c r="M79" s="279"/>
      <c r="N79" s="282"/>
    </row>
    <row r="80" spans="4:14" x14ac:dyDescent="0.3">
      <c r="D80" s="451"/>
      <c r="E80" s="172">
        <f t="shared" si="15"/>
        <v>43214</v>
      </c>
      <c r="F80" s="69">
        <v>73</v>
      </c>
      <c r="G80" s="279"/>
      <c r="H80" s="279"/>
      <c r="I80" s="178">
        <f t="shared" si="16"/>
        <v>2</v>
      </c>
      <c r="J80" s="178">
        <f t="shared" si="17"/>
        <v>98</v>
      </c>
      <c r="K80" s="181">
        <f t="shared" si="18"/>
        <v>5.4880000000000004</v>
      </c>
      <c r="L80" s="181">
        <f t="shared" si="19"/>
        <v>267.54000000000002</v>
      </c>
      <c r="M80" s="279"/>
      <c r="N80" s="282"/>
    </row>
    <row r="81" spans="4:14" ht="16.5" customHeight="1" x14ac:dyDescent="0.3">
      <c r="D81" s="451"/>
      <c r="E81" s="172">
        <f t="shared" si="15"/>
        <v>43215</v>
      </c>
      <c r="F81" s="69">
        <v>74</v>
      </c>
      <c r="G81" s="279"/>
      <c r="H81" s="279"/>
      <c r="I81" s="178">
        <f t="shared" si="16"/>
        <v>2</v>
      </c>
      <c r="J81" s="178">
        <f t="shared" si="17"/>
        <v>98</v>
      </c>
      <c r="K81" s="181">
        <f t="shared" si="18"/>
        <v>5.4880000000000004</v>
      </c>
      <c r="L81" s="181">
        <f t="shared" si="19"/>
        <v>273.02800000000002</v>
      </c>
      <c r="M81" s="279"/>
      <c r="N81" s="282"/>
    </row>
    <row r="82" spans="4:14" x14ac:dyDescent="0.3">
      <c r="D82" s="451"/>
      <c r="E82" s="172">
        <f t="shared" si="15"/>
        <v>43216</v>
      </c>
      <c r="F82" s="69">
        <v>75</v>
      </c>
      <c r="G82" s="279"/>
      <c r="H82" s="279"/>
      <c r="I82" s="178">
        <f t="shared" si="16"/>
        <v>2</v>
      </c>
      <c r="J82" s="178">
        <f t="shared" si="17"/>
        <v>98</v>
      </c>
      <c r="K82" s="181">
        <f t="shared" si="18"/>
        <v>5.4880000000000004</v>
      </c>
      <c r="L82" s="181">
        <f t="shared" si="19"/>
        <v>278.51600000000002</v>
      </c>
      <c r="M82" s="279"/>
      <c r="N82" s="282"/>
    </row>
    <row r="83" spans="4:14" x14ac:dyDescent="0.3">
      <c r="D83" s="451"/>
      <c r="E83" s="172">
        <f t="shared" si="15"/>
        <v>43217</v>
      </c>
      <c r="F83" s="69">
        <v>76</v>
      </c>
      <c r="G83" s="279"/>
      <c r="H83" s="279"/>
      <c r="I83" s="178">
        <f t="shared" si="16"/>
        <v>2</v>
      </c>
      <c r="J83" s="178">
        <f t="shared" si="17"/>
        <v>98</v>
      </c>
      <c r="K83" s="181">
        <f t="shared" si="18"/>
        <v>5.4880000000000004</v>
      </c>
      <c r="L83" s="181">
        <f t="shared" si="19"/>
        <v>284.00400000000002</v>
      </c>
      <c r="M83" s="279"/>
      <c r="N83" s="282"/>
    </row>
    <row r="84" spans="4:14" x14ac:dyDescent="0.3">
      <c r="D84" s="452"/>
      <c r="E84" s="184">
        <f t="shared" si="15"/>
        <v>43218</v>
      </c>
      <c r="F84" s="69">
        <v>77</v>
      </c>
      <c r="G84" s="279"/>
      <c r="H84" s="279"/>
      <c r="I84" s="178">
        <f t="shared" si="16"/>
        <v>2</v>
      </c>
      <c r="J84" s="178">
        <f t="shared" si="17"/>
        <v>98</v>
      </c>
      <c r="K84" s="181">
        <f>$Q$18*J84</f>
        <v>5.4880000000000004</v>
      </c>
      <c r="L84" s="181">
        <f t="shared" si="19"/>
        <v>289.49200000000002</v>
      </c>
      <c r="M84" s="279"/>
      <c r="N84" s="282"/>
    </row>
    <row r="85" spans="4:14" x14ac:dyDescent="0.3">
      <c r="D85" s="450" t="s">
        <v>23</v>
      </c>
      <c r="E85" s="183">
        <f t="shared" si="15"/>
        <v>43219</v>
      </c>
      <c r="F85" s="69">
        <v>78</v>
      </c>
      <c r="G85" s="279"/>
      <c r="H85" s="279"/>
      <c r="I85" s="178">
        <f t="shared" si="16"/>
        <v>2</v>
      </c>
      <c r="J85" s="178">
        <f t="shared" si="17"/>
        <v>98</v>
      </c>
      <c r="K85" s="181">
        <f t="shared" ref="K85:K90" si="20">$Q$19*J85</f>
        <v>5.6840000000000002</v>
      </c>
      <c r="L85" s="181">
        <f t="shared" si="19"/>
        <v>295.17600000000004</v>
      </c>
      <c r="M85" s="279"/>
      <c r="N85" s="282"/>
    </row>
    <row r="86" spans="4:14" x14ac:dyDescent="0.3">
      <c r="D86" s="451"/>
      <c r="E86" s="172">
        <f t="shared" si="15"/>
        <v>43220</v>
      </c>
      <c r="F86" s="69">
        <v>79</v>
      </c>
      <c r="G86" s="279"/>
      <c r="H86" s="279"/>
      <c r="I86" s="178">
        <f t="shared" si="16"/>
        <v>2</v>
      </c>
      <c r="J86" s="178">
        <f t="shared" si="17"/>
        <v>98</v>
      </c>
      <c r="K86" s="181">
        <f t="shared" si="20"/>
        <v>5.6840000000000002</v>
      </c>
      <c r="L86" s="181">
        <f t="shared" si="19"/>
        <v>300.86000000000007</v>
      </c>
      <c r="M86" s="279"/>
      <c r="N86" s="282"/>
    </row>
    <row r="87" spans="4:14" ht="16.5" customHeight="1" x14ac:dyDescent="0.3">
      <c r="D87" s="451"/>
      <c r="E87" s="172">
        <f t="shared" si="15"/>
        <v>43221</v>
      </c>
      <c r="F87" s="69">
        <v>80</v>
      </c>
      <c r="G87" s="279"/>
      <c r="H87" s="279"/>
      <c r="I87" s="178">
        <f t="shared" si="16"/>
        <v>2</v>
      </c>
      <c r="J87" s="178">
        <f t="shared" si="17"/>
        <v>98</v>
      </c>
      <c r="K87" s="181">
        <f t="shared" si="20"/>
        <v>5.6840000000000002</v>
      </c>
      <c r="L87" s="181">
        <f t="shared" si="19"/>
        <v>306.5440000000001</v>
      </c>
      <c r="M87" s="279"/>
      <c r="N87" s="282"/>
    </row>
    <row r="88" spans="4:14" ht="16.5" customHeight="1" x14ac:dyDescent="0.3">
      <c r="D88" s="451"/>
      <c r="E88" s="172">
        <f t="shared" si="15"/>
        <v>43222</v>
      </c>
      <c r="F88" s="69">
        <v>81</v>
      </c>
      <c r="G88" s="279"/>
      <c r="H88" s="279"/>
      <c r="I88" s="178">
        <f t="shared" si="16"/>
        <v>2</v>
      </c>
      <c r="J88" s="178">
        <f t="shared" si="17"/>
        <v>98</v>
      </c>
      <c r="K88" s="181">
        <f t="shared" si="20"/>
        <v>5.6840000000000002</v>
      </c>
      <c r="L88" s="181">
        <f t="shared" si="19"/>
        <v>312.22800000000012</v>
      </c>
      <c r="M88" s="279"/>
      <c r="N88" s="282"/>
    </row>
    <row r="89" spans="4:14" x14ac:dyDescent="0.3">
      <c r="D89" s="451"/>
      <c r="E89" s="172">
        <f t="shared" si="15"/>
        <v>43223</v>
      </c>
      <c r="F89" s="69">
        <v>82</v>
      </c>
      <c r="G89" s="279"/>
      <c r="H89" s="279"/>
      <c r="I89" s="178">
        <f t="shared" si="16"/>
        <v>2</v>
      </c>
      <c r="J89" s="178">
        <f t="shared" si="17"/>
        <v>98</v>
      </c>
      <c r="K89" s="181">
        <f t="shared" si="20"/>
        <v>5.6840000000000002</v>
      </c>
      <c r="L89" s="181">
        <f t="shared" si="19"/>
        <v>317.91200000000015</v>
      </c>
      <c r="M89" s="279"/>
      <c r="N89" s="282"/>
    </row>
    <row r="90" spans="4:14" x14ac:dyDescent="0.3">
      <c r="D90" s="451"/>
      <c r="E90" s="172">
        <f t="shared" si="15"/>
        <v>43224</v>
      </c>
      <c r="F90" s="69">
        <v>83</v>
      </c>
      <c r="G90" s="279"/>
      <c r="H90" s="279"/>
      <c r="I90" s="178">
        <f t="shared" si="16"/>
        <v>2</v>
      </c>
      <c r="J90" s="178">
        <f t="shared" si="17"/>
        <v>98</v>
      </c>
      <c r="K90" s="181">
        <f t="shared" si="20"/>
        <v>5.6840000000000002</v>
      </c>
      <c r="L90" s="181">
        <f t="shared" si="19"/>
        <v>323.59600000000017</v>
      </c>
      <c r="M90" s="279"/>
      <c r="N90" s="282"/>
    </row>
    <row r="91" spans="4:14" x14ac:dyDescent="0.3">
      <c r="D91" s="452"/>
      <c r="E91" s="184">
        <f t="shared" si="15"/>
        <v>43225</v>
      </c>
      <c r="F91" s="69">
        <v>84</v>
      </c>
      <c r="G91" s="279"/>
      <c r="H91" s="279"/>
      <c r="I91" s="178">
        <f t="shared" si="16"/>
        <v>2</v>
      </c>
      <c r="J91" s="178">
        <f t="shared" si="17"/>
        <v>98</v>
      </c>
      <c r="K91" s="181">
        <f>$Q$19*J91</f>
        <v>5.6840000000000002</v>
      </c>
      <c r="L91" s="181">
        <f t="shared" si="19"/>
        <v>329.2800000000002</v>
      </c>
      <c r="M91" s="279"/>
      <c r="N91" s="282"/>
    </row>
    <row r="92" spans="4:14" x14ac:dyDescent="0.3">
      <c r="D92" s="450" t="s">
        <v>24</v>
      </c>
      <c r="E92" s="183">
        <f t="shared" si="15"/>
        <v>43226</v>
      </c>
      <c r="F92" s="69">
        <v>85</v>
      </c>
      <c r="G92" s="279"/>
      <c r="H92" s="279"/>
      <c r="I92" s="178">
        <f t="shared" si="16"/>
        <v>2</v>
      </c>
      <c r="J92" s="178">
        <f t="shared" si="17"/>
        <v>98</v>
      </c>
      <c r="K92" s="181">
        <f t="shared" ref="K92:K97" si="21">$Q$20*J92</f>
        <v>5.88</v>
      </c>
      <c r="L92" s="181">
        <f t="shared" si="19"/>
        <v>335.1600000000002</v>
      </c>
      <c r="M92" s="279"/>
      <c r="N92" s="282"/>
    </row>
    <row r="93" spans="4:14" x14ac:dyDescent="0.3">
      <c r="D93" s="451"/>
      <c r="E93" s="172">
        <f t="shared" si="15"/>
        <v>43227</v>
      </c>
      <c r="F93" s="69">
        <v>86</v>
      </c>
      <c r="G93" s="279"/>
      <c r="H93" s="279"/>
      <c r="I93" s="178">
        <f t="shared" si="16"/>
        <v>2</v>
      </c>
      <c r="J93" s="178">
        <f t="shared" si="17"/>
        <v>98</v>
      </c>
      <c r="K93" s="181">
        <f t="shared" si="21"/>
        <v>5.88</v>
      </c>
      <c r="L93" s="181">
        <f t="shared" si="19"/>
        <v>341.04000000000019</v>
      </c>
      <c r="M93" s="279"/>
      <c r="N93" s="282"/>
    </row>
    <row r="94" spans="4:14" x14ac:dyDescent="0.3">
      <c r="D94" s="451"/>
      <c r="E94" s="172">
        <f t="shared" si="15"/>
        <v>43228</v>
      </c>
      <c r="F94" s="69">
        <v>87</v>
      </c>
      <c r="G94" s="279"/>
      <c r="H94" s="279"/>
      <c r="I94" s="178">
        <f t="shared" si="16"/>
        <v>2</v>
      </c>
      <c r="J94" s="178">
        <f t="shared" si="17"/>
        <v>98</v>
      </c>
      <c r="K94" s="181">
        <f t="shared" si="21"/>
        <v>5.88</v>
      </c>
      <c r="L94" s="181">
        <f t="shared" si="19"/>
        <v>346.92000000000019</v>
      </c>
      <c r="M94" s="279"/>
      <c r="N94" s="282"/>
    </row>
    <row r="95" spans="4:14" ht="16.5" customHeight="1" x14ac:dyDescent="0.3">
      <c r="D95" s="451"/>
      <c r="E95" s="172">
        <f t="shared" si="15"/>
        <v>43229</v>
      </c>
      <c r="F95" s="69">
        <v>88</v>
      </c>
      <c r="G95" s="279"/>
      <c r="H95" s="279"/>
      <c r="I95" s="178">
        <f t="shared" si="16"/>
        <v>2</v>
      </c>
      <c r="J95" s="178">
        <f t="shared" si="17"/>
        <v>98</v>
      </c>
      <c r="K95" s="181">
        <f t="shared" si="21"/>
        <v>5.88</v>
      </c>
      <c r="L95" s="181">
        <f t="shared" si="19"/>
        <v>352.80000000000018</v>
      </c>
      <c r="M95" s="279"/>
      <c r="N95" s="282"/>
    </row>
    <row r="96" spans="4:14" ht="15.75" customHeight="1" x14ac:dyDescent="0.3">
      <c r="D96" s="451"/>
      <c r="E96" s="172">
        <f t="shared" si="15"/>
        <v>43230</v>
      </c>
      <c r="F96" s="69">
        <v>89</v>
      </c>
      <c r="G96" s="279"/>
      <c r="H96" s="279"/>
      <c r="I96" s="178">
        <f t="shared" si="16"/>
        <v>2</v>
      </c>
      <c r="J96" s="178">
        <f t="shared" si="17"/>
        <v>98</v>
      </c>
      <c r="K96" s="181">
        <f t="shared" si="21"/>
        <v>5.88</v>
      </c>
      <c r="L96" s="181">
        <f t="shared" si="19"/>
        <v>358.68000000000018</v>
      </c>
      <c r="M96" s="279"/>
      <c r="N96" s="282"/>
    </row>
    <row r="97" spans="4:14" x14ac:dyDescent="0.3">
      <c r="D97" s="451"/>
      <c r="E97" s="172">
        <f t="shared" si="15"/>
        <v>43231</v>
      </c>
      <c r="F97" s="69">
        <v>90</v>
      </c>
      <c r="G97" s="279"/>
      <c r="H97" s="279"/>
      <c r="I97" s="178">
        <f t="shared" si="16"/>
        <v>2</v>
      </c>
      <c r="J97" s="178">
        <f t="shared" si="17"/>
        <v>98</v>
      </c>
      <c r="K97" s="181">
        <f t="shared" si="21"/>
        <v>5.88</v>
      </c>
      <c r="L97" s="181">
        <f t="shared" si="19"/>
        <v>364.56000000000017</v>
      </c>
      <c r="M97" s="279"/>
      <c r="N97" s="282"/>
    </row>
    <row r="98" spans="4:14" x14ac:dyDescent="0.3">
      <c r="D98" s="452"/>
      <c r="E98" s="184">
        <f t="shared" si="15"/>
        <v>43232</v>
      </c>
      <c r="F98" s="69">
        <v>91</v>
      </c>
      <c r="G98" s="279"/>
      <c r="H98" s="279"/>
      <c r="I98" s="178">
        <f t="shared" si="16"/>
        <v>2</v>
      </c>
      <c r="J98" s="178">
        <f t="shared" si="17"/>
        <v>98</v>
      </c>
      <c r="K98" s="181">
        <f>$Q$20*J98</f>
        <v>5.88</v>
      </c>
      <c r="L98" s="181">
        <f t="shared" si="19"/>
        <v>370.44000000000017</v>
      </c>
      <c r="M98" s="279"/>
      <c r="N98" s="282"/>
    </row>
    <row r="99" spans="4:14" x14ac:dyDescent="0.3">
      <c r="D99" s="450" t="s">
        <v>25</v>
      </c>
      <c r="E99" s="183">
        <f t="shared" si="15"/>
        <v>43233</v>
      </c>
      <c r="F99" s="69">
        <v>92</v>
      </c>
      <c r="G99" s="279"/>
      <c r="H99" s="279"/>
      <c r="I99" s="178">
        <f t="shared" si="16"/>
        <v>2</v>
      </c>
      <c r="J99" s="178">
        <f t="shared" si="17"/>
        <v>98</v>
      </c>
      <c r="K99" s="181">
        <f t="shared" ref="K99:K104" si="22">$Q$21*J99</f>
        <v>6.1740000000000004</v>
      </c>
      <c r="L99" s="181">
        <f t="shared" si="19"/>
        <v>376.61400000000015</v>
      </c>
      <c r="M99" s="279"/>
      <c r="N99" s="282"/>
    </row>
    <row r="100" spans="4:14" x14ac:dyDescent="0.3">
      <c r="D100" s="451"/>
      <c r="E100" s="172">
        <f t="shared" si="15"/>
        <v>43234</v>
      </c>
      <c r="F100" s="69">
        <v>93</v>
      </c>
      <c r="G100" s="279"/>
      <c r="H100" s="279"/>
      <c r="I100" s="178">
        <f t="shared" si="16"/>
        <v>2</v>
      </c>
      <c r="J100" s="178">
        <f t="shared" si="17"/>
        <v>98</v>
      </c>
      <c r="K100" s="181">
        <f t="shared" si="22"/>
        <v>6.1740000000000004</v>
      </c>
      <c r="L100" s="181">
        <f t="shared" si="19"/>
        <v>382.78800000000012</v>
      </c>
      <c r="M100" s="279"/>
      <c r="N100" s="282"/>
    </row>
    <row r="101" spans="4:14" x14ac:dyDescent="0.3">
      <c r="D101" s="451"/>
      <c r="E101" s="172">
        <f t="shared" si="15"/>
        <v>43235</v>
      </c>
      <c r="F101" s="69">
        <v>94</v>
      </c>
      <c r="G101" s="279"/>
      <c r="H101" s="279"/>
      <c r="I101" s="178">
        <f t="shared" si="16"/>
        <v>2</v>
      </c>
      <c r="J101" s="178">
        <f t="shared" si="17"/>
        <v>98</v>
      </c>
      <c r="K101" s="181">
        <f t="shared" si="22"/>
        <v>6.1740000000000004</v>
      </c>
      <c r="L101" s="181">
        <f t="shared" si="19"/>
        <v>388.9620000000001</v>
      </c>
      <c r="M101" s="279"/>
      <c r="N101" s="282"/>
    </row>
    <row r="102" spans="4:14" ht="16.5" customHeight="1" x14ac:dyDescent="0.3">
      <c r="D102" s="451"/>
      <c r="E102" s="172">
        <f t="shared" si="15"/>
        <v>43236</v>
      </c>
      <c r="F102" s="69">
        <v>95</v>
      </c>
      <c r="G102" s="279"/>
      <c r="H102" s="279"/>
      <c r="I102" s="178">
        <f t="shared" si="16"/>
        <v>2</v>
      </c>
      <c r="J102" s="178">
        <f t="shared" si="17"/>
        <v>98</v>
      </c>
      <c r="K102" s="181">
        <f t="shared" si="22"/>
        <v>6.1740000000000004</v>
      </c>
      <c r="L102" s="181">
        <f t="shared" si="19"/>
        <v>395.13600000000008</v>
      </c>
      <c r="M102" s="279"/>
      <c r="N102" s="282"/>
    </row>
    <row r="103" spans="4:14" x14ac:dyDescent="0.3">
      <c r="D103" s="451"/>
      <c r="E103" s="172">
        <f t="shared" si="15"/>
        <v>43237</v>
      </c>
      <c r="F103" s="69">
        <v>96</v>
      </c>
      <c r="G103" s="279"/>
      <c r="H103" s="279"/>
      <c r="I103" s="178">
        <f t="shared" si="16"/>
        <v>2</v>
      </c>
      <c r="J103" s="178">
        <f t="shared" si="17"/>
        <v>98</v>
      </c>
      <c r="K103" s="181">
        <f t="shared" si="22"/>
        <v>6.1740000000000004</v>
      </c>
      <c r="L103" s="181">
        <f t="shared" si="19"/>
        <v>401.31000000000006</v>
      </c>
      <c r="M103" s="279"/>
      <c r="N103" s="282"/>
    </row>
    <row r="104" spans="4:14" x14ac:dyDescent="0.3">
      <c r="D104" s="451"/>
      <c r="E104" s="172">
        <f t="shared" si="15"/>
        <v>43238</v>
      </c>
      <c r="F104" s="69">
        <v>97</v>
      </c>
      <c r="G104" s="279"/>
      <c r="H104" s="279"/>
      <c r="I104" s="178">
        <f t="shared" si="16"/>
        <v>2</v>
      </c>
      <c r="J104" s="178">
        <f t="shared" si="17"/>
        <v>98</v>
      </c>
      <c r="K104" s="181">
        <f t="shared" si="22"/>
        <v>6.1740000000000004</v>
      </c>
      <c r="L104" s="181">
        <f t="shared" si="19"/>
        <v>407.48400000000004</v>
      </c>
      <c r="M104" s="279"/>
      <c r="N104" s="282"/>
    </row>
    <row r="105" spans="4:14" ht="15.75" customHeight="1" x14ac:dyDescent="0.3">
      <c r="D105" s="452"/>
      <c r="E105" s="184">
        <f t="shared" si="15"/>
        <v>43239</v>
      </c>
      <c r="F105" s="69">
        <v>98</v>
      </c>
      <c r="G105" s="279"/>
      <c r="H105" s="279"/>
      <c r="I105" s="178">
        <f t="shared" si="16"/>
        <v>2</v>
      </c>
      <c r="J105" s="178">
        <f t="shared" si="17"/>
        <v>98</v>
      </c>
      <c r="K105" s="181">
        <f>$Q$21*J105</f>
        <v>6.1740000000000004</v>
      </c>
      <c r="L105" s="181">
        <f t="shared" si="19"/>
        <v>413.65800000000002</v>
      </c>
      <c r="M105" s="279"/>
      <c r="N105" s="282"/>
    </row>
    <row r="106" spans="4:14" x14ac:dyDescent="0.3">
      <c r="D106" s="450" t="s">
        <v>26</v>
      </c>
      <c r="E106" s="183">
        <f t="shared" si="15"/>
        <v>43240</v>
      </c>
      <c r="F106" s="69">
        <v>99</v>
      </c>
      <c r="G106" s="279"/>
      <c r="H106" s="279"/>
      <c r="I106" s="178">
        <f t="shared" si="16"/>
        <v>2</v>
      </c>
      <c r="J106" s="178">
        <f t="shared" si="17"/>
        <v>98</v>
      </c>
      <c r="K106" s="181">
        <f t="shared" ref="K106:K111" si="23">$Q$22*J106</f>
        <v>6.5660000000000007</v>
      </c>
      <c r="L106" s="181">
        <f t="shared" si="19"/>
        <v>420.22399999999999</v>
      </c>
      <c r="M106" s="279"/>
      <c r="N106" s="282"/>
    </row>
    <row r="107" spans="4:14" x14ac:dyDescent="0.3">
      <c r="D107" s="451"/>
      <c r="E107" s="172">
        <f t="shared" si="15"/>
        <v>43241</v>
      </c>
      <c r="F107" s="69">
        <v>100</v>
      </c>
      <c r="G107" s="279"/>
      <c r="H107" s="279"/>
      <c r="I107" s="178">
        <f t="shared" si="16"/>
        <v>2</v>
      </c>
      <c r="J107" s="178">
        <f t="shared" si="17"/>
        <v>98</v>
      </c>
      <c r="K107" s="181">
        <f t="shared" si="23"/>
        <v>6.5660000000000007</v>
      </c>
      <c r="L107" s="181">
        <f t="shared" si="19"/>
        <v>426.78999999999996</v>
      </c>
      <c r="M107" s="279"/>
      <c r="N107" s="282"/>
    </row>
    <row r="108" spans="4:14" x14ac:dyDescent="0.3">
      <c r="D108" s="451"/>
      <c r="E108" s="172">
        <f t="shared" si="15"/>
        <v>43242</v>
      </c>
      <c r="F108" s="69">
        <v>101</v>
      </c>
      <c r="G108" s="279"/>
      <c r="H108" s="279"/>
      <c r="I108" s="178">
        <f t="shared" si="16"/>
        <v>2</v>
      </c>
      <c r="J108" s="178">
        <f t="shared" si="17"/>
        <v>98</v>
      </c>
      <c r="K108" s="181">
        <f t="shared" si="23"/>
        <v>6.5660000000000007</v>
      </c>
      <c r="L108" s="181">
        <f t="shared" si="19"/>
        <v>433.35599999999994</v>
      </c>
      <c r="M108" s="279"/>
      <c r="N108" s="282"/>
    </row>
    <row r="109" spans="4:14" ht="16.5" customHeight="1" x14ac:dyDescent="0.3">
      <c r="D109" s="451"/>
      <c r="E109" s="172">
        <f t="shared" si="15"/>
        <v>43243</v>
      </c>
      <c r="F109" s="69">
        <v>102</v>
      </c>
      <c r="G109" s="279"/>
      <c r="H109" s="279"/>
      <c r="I109" s="178">
        <f t="shared" si="16"/>
        <v>2</v>
      </c>
      <c r="J109" s="178">
        <f t="shared" si="17"/>
        <v>98</v>
      </c>
      <c r="K109" s="181">
        <f t="shared" si="23"/>
        <v>6.5660000000000007</v>
      </c>
      <c r="L109" s="181">
        <f t="shared" si="19"/>
        <v>439.92199999999991</v>
      </c>
      <c r="M109" s="279"/>
      <c r="N109" s="282"/>
    </row>
    <row r="110" spans="4:14" x14ac:dyDescent="0.3">
      <c r="D110" s="451"/>
      <c r="E110" s="172">
        <f t="shared" si="15"/>
        <v>43244</v>
      </c>
      <c r="F110" s="69">
        <v>103</v>
      </c>
      <c r="G110" s="279"/>
      <c r="H110" s="279"/>
      <c r="I110" s="178">
        <f t="shared" si="16"/>
        <v>2</v>
      </c>
      <c r="J110" s="178">
        <f t="shared" si="17"/>
        <v>98</v>
      </c>
      <c r="K110" s="181">
        <f t="shared" si="23"/>
        <v>6.5660000000000007</v>
      </c>
      <c r="L110" s="181">
        <f t="shared" si="19"/>
        <v>446.48799999999989</v>
      </c>
      <c r="M110" s="279"/>
      <c r="N110" s="282"/>
    </row>
    <row r="111" spans="4:14" x14ac:dyDescent="0.3">
      <c r="D111" s="451"/>
      <c r="E111" s="172">
        <f t="shared" si="15"/>
        <v>43245</v>
      </c>
      <c r="F111" s="69">
        <v>104</v>
      </c>
      <c r="G111" s="279"/>
      <c r="H111" s="279"/>
      <c r="I111" s="178">
        <f t="shared" si="16"/>
        <v>2</v>
      </c>
      <c r="J111" s="178">
        <f t="shared" si="17"/>
        <v>98</v>
      </c>
      <c r="K111" s="181">
        <f t="shared" si="23"/>
        <v>6.5660000000000007</v>
      </c>
      <c r="L111" s="181">
        <f t="shared" si="19"/>
        <v>453.05399999999986</v>
      </c>
      <c r="M111" s="279"/>
      <c r="N111" s="282"/>
    </row>
    <row r="112" spans="4:14" x14ac:dyDescent="0.3">
      <c r="D112" s="452"/>
      <c r="E112" s="184">
        <f t="shared" si="15"/>
        <v>43246</v>
      </c>
      <c r="F112" s="69">
        <v>105</v>
      </c>
      <c r="G112" s="279"/>
      <c r="H112" s="279"/>
      <c r="I112" s="178">
        <f t="shared" si="16"/>
        <v>2</v>
      </c>
      <c r="J112" s="178">
        <f t="shared" si="17"/>
        <v>98</v>
      </c>
      <c r="K112" s="181">
        <f>$Q$22*J112</f>
        <v>6.5660000000000007</v>
      </c>
      <c r="L112" s="181">
        <f t="shared" si="19"/>
        <v>459.61999999999983</v>
      </c>
      <c r="M112" s="279"/>
      <c r="N112" s="282"/>
    </row>
    <row r="113" spans="4:14" x14ac:dyDescent="0.3">
      <c r="D113" s="450" t="s">
        <v>95</v>
      </c>
      <c r="E113" s="183">
        <f t="shared" si="15"/>
        <v>43247</v>
      </c>
      <c r="F113" s="69">
        <v>106</v>
      </c>
      <c r="G113" s="279"/>
      <c r="H113" s="279"/>
      <c r="I113" s="178">
        <f t="shared" si="16"/>
        <v>2</v>
      </c>
      <c r="J113" s="178">
        <f t="shared" si="17"/>
        <v>98</v>
      </c>
      <c r="K113" s="181">
        <f t="shared" ref="K113:K118" si="24">$Q$23*J113</f>
        <v>6.5660000000000007</v>
      </c>
      <c r="L113" s="181">
        <f t="shared" si="19"/>
        <v>466.18599999999981</v>
      </c>
      <c r="M113" s="279"/>
      <c r="N113" s="282"/>
    </row>
    <row r="114" spans="4:14" ht="15.75" customHeight="1" x14ac:dyDescent="0.3">
      <c r="D114" s="451"/>
      <c r="E114" s="172">
        <f t="shared" si="15"/>
        <v>43248</v>
      </c>
      <c r="F114" s="69">
        <v>107</v>
      </c>
      <c r="G114" s="279"/>
      <c r="H114" s="279"/>
      <c r="I114" s="178">
        <f t="shared" si="16"/>
        <v>2</v>
      </c>
      <c r="J114" s="178">
        <f t="shared" si="17"/>
        <v>98</v>
      </c>
      <c r="K114" s="181">
        <f t="shared" si="24"/>
        <v>6.5660000000000007</v>
      </c>
      <c r="L114" s="181">
        <f t="shared" si="19"/>
        <v>472.75199999999978</v>
      </c>
      <c r="M114" s="279"/>
      <c r="N114" s="282"/>
    </row>
    <row r="115" spans="4:14" x14ac:dyDescent="0.3">
      <c r="D115" s="451"/>
      <c r="E115" s="172">
        <f t="shared" si="15"/>
        <v>43249</v>
      </c>
      <c r="F115" s="69">
        <v>108</v>
      </c>
      <c r="G115" s="279"/>
      <c r="H115" s="279"/>
      <c r="I115" s="178">
        <f t="shared" si="16"/>
        <v>2</v>
      </c>
      <c r="J115" s="178">
        <f t="shared" si="17"/>
        <v>98</v>
      </c>
      <c r="K115" s="181">
        <f t="shared" si="24"/>
        <v>6.5660000000000007</v>
      </c>
      <c r="L115" s="181">
        <f t="shared" si="19"/>
        <v>479.31799999999976</v>
      </c>
      <c r="M115" s="279"/>
      <c r="N115" s="282"/>
    </row>
    <row r="116" spans="4:14" ht="16.5" customHeight="1" x14ac:dyDescent="0.3">
      <c r="D116" s="451"/>
      <c r="E116" s="172">
        <f t="shared" si="15"/>
        <v>43250</v>
      </c>
      <c r="F116" s="69">
        <v>109</v>
      </c>
      <c r="G116" s="279"/>
      <c r="H116" s="279"/>
      <c r="I116" s="178">
        <f t="shared" si="16"/>
        <v>2</v>
      </c>
      <c r="J116" s="178">
        <f t="shared" si="17"/>
        <v>98</v>
      </c>
      <c r="K116" s="181">
        <f t="shared" si="24"/>
        <v>6.5660000000000007</v>
      </c>
      <c r="L116" s="181">
        <f t="shared" si="19"/>
        <v>485.88399999999973</v>
      </c>
      <c r="M116" s="279"/>
      <c r="N116" s="282"/>
    </row>
    <row r="117" spans="4:14" x14ac:dyDescent="0.3">
      <c r="D117" s="451"/>
      <c r="E117" s="172">
        <f t="shared" si="15"/>
        <v>43251</v>
      </c>
      <c r="F117" s="69">
        <v>110</v>
      </c>
      <c r="G117" s="279"/>
      <c r="H117" s="279"/>
      <c r="I117" s="178">
        <f t="shared" si="16"/>
        <v>2</v>
      </c>
      <c r="J117" s="178">
        <f t="shared" si="17"/>
        <v>98</v>
      </c>
      <c r="K117" s="181">
        <f t="shared" si="24"/>
        <v>6.5660000000000007</v>
      </c>
      <c r="L117" s="181">
        <f t="shared" si="19"/>
        <v>492.4499999999997</v>
      </c>
      <c r="M117" s="279"/>
      <c r="N117" s="282"/>
    </row>
    <row r="118" spans="4:14" x14ac:dyDescent="0.3">
      <c r="D118" s="451"/>
      <c r="E118" s="172">
        <f t="shared" si="15"/>
        <v>43252</v>
      </c>
      <c r="F118" s="69">
        <v>111</v>
      </c>
      <c r="G118" s="279"/>
      <c r="H118" s="279"/>
      <c r="I118" s="178">
        <f t="shared" si="16"/>
        <v>2</v>
      </c>
      <c r="J118" s="178">
        <f t="shared" si="17"/>
        <v>98</v>
      </c>
      <c r="K118" s="181">
        <f t="shared" si="24"/>
        <v>6.5660000000000007</v>
      </c>
      <c r="L118" s="181">
        <f t="shared" si="19"/>
        <v>499.01599999999968</v>
      </c>
      <c r="M118" s="279"/>
      <c r="N118" s="282"/>
    </row>
    <row r="119" spans="4:14" x14ac:dyDescent="0.3">
      <c r="D119" s="452"/>
      <c r="E119" s="184">
        <f t="shared" si="15"/>
        <v>43253</v>
      </c>
      <c r="F119" s="69">
        <v>112</v>
      </c>
      <c r="G119" s="279"/>
      <c r="H119" s="279"/>
      <c r="I119" s="178">
        <f t="shared" si="16"/>
        <v>2</v>
      </c>
      <c r="J119" s="178">
        <f t="shared" si="17"/>
        <v>98</v>
      </c>
      <c r="K119" s="181">
        <f>$Q$23*J119</f>
        <v>6.5660000000000007</v>
      </c>
      <c r="L119" s="181">
        <f t="shared" si="19"/>
        <v>505.58199999999965</v>
      </c>
      <c r="M119" s="279"/>
      <c r="N119" s="282"/>
    </row>
    <row r="120" spans="4:14" x14ac:dyDescent="0.3">
      <c r="D120" s="450" t="s">
        <v>96</v>
      </c>
      <c r="E120" s="183">
        <f t="shared" si="15"/>
        <v>43254</v>
      </c>
      <c r="F120" s="69">
        <v>113</v>
      </c>
      <c r="G120" s="279"/>
      <c r="H120" s="279"/>
      <c r="I120" s="178">
        <f t="shared" si="16"/>
        <v>2</v>
      </c>
      <c r="J120" s="178">
        <f t="shared" si="17"/>
        <v>98</v>
      </c>
      <c r="K120" s="181">
        <f t="shared" ref="K120:K125" si="25">$Q$24*J120</f>
        <v>7.6440000000000001</v>
      </c>
      <c r="L120" s="181">
        <f t="shared" si="19"/>
        <v>513.22599999999966</v>
      </c>
      <c r="M120" s="279"/>
      <c r="N120" s="282"/>
    </row>
    <row r="121" spans="4:14" ht="15.75" customHeight="1" x14ac:dyDescent="0.3">
      <c r="D121" s="451"/>
      <c r="E121" s="172">
        <f t="shared" si="15"/>
        <v>43255</v>
      </c>
      <c r="F121" s="69">
        <v>114</v>
      </c>
      <c r="G121" s="279"/>
      <c r="H121" s="279"/>
      <c r="I121" s="178">
        <f t="shared" si="16"/>
        <v>2</v>
      </c>
      <c r="J121" s="178">
        <f t="shared" si="17"/>
        <v>98</v>
      </c>
      <c r="K121" s="181">
        <f t="shared" si="25"/>
        <v>7.6440000000000001</v>
      </c>
      <c r="L121" s="181">
        <f t="shared" si="19"/>
        <v>520.86999999999966</v>
      </c>
      <c r="M121" s="279"/>
      <c r="N121" s="282"/>
    </row>
    <row r="122" spans="4:14" x14ac:dyDescent="0.3">
      <c r="D122" s="451"/>
      <c r="E122" s="172">
        <f t="shared" si="15"/>
        <v>43256</v>
      </c>
      <c r="F122" s="69">
        <v>115</v>
      </c>
      <c r="G122" s="279"/>
      <c r="H122" s="279"/>
      <c r="I122" s="178">
        <f t="shared" si="16"/>
        <v>2</v>
      </c>
      <c r="J122" s="178">
        <f t="shared" si="17"/>
        <v>98</v>
      </c>
      <c r="K122" s="181">
        <f t="shared" si="25"/>
        <v>7.6440000000000001</v>
      </c>
      <c r="L122" s="181">
        <f t="shared" si="19"/>
        <v>528.51399999999967</v>
      </c>
      <c r="M122" s="279"/>
      <c r="N122" s="282"/>
    </row>
    <row r="123" spans="4:14" ht="16.5" customHeight="1" x14ac:dyDescent="0.3">
      <c r="D123" s="451"/>
      <c r="E123" s="172">
        <f t="shared" si="15"/>
        <v>43257</v>
      </c>
      <c r="F123" s="69">
        <v>116</v>
      </c>
      <c r="G123" s="279"/>
      <c r="H123" s="279"/>
      <c r="I123" s="178">
        <f t="shared" si="16"/>
        <v>2</v>
      </c>
      <c r="J123" s="178">
        <f t="shared" si="17"/>
        <v>98</v>
      </c>
      <c r="K123" s="181">
        <f t="shared" si="25"/>
        <v>7.6440000000000001</v>
      </c>
      <c r="L123" s="181">
        <f t="shared" si="19"/>
        <v>536.15799999999967</v>
      </c>
      <c r="M123" s="279"/>
      <c r="N123" s="282"/>
    </row>
    <row r="124" spans="4:14" x14ac:dyDescent="0.3">
      <c r="D124" s="451"/>
      <c r="E124" s="172">
        <f t="shared" si="15"/>
        <v>43258</v>
      </c>
      <c r="F124" s="69">
        <v>117</v>
      </c>
      <c r="G124" s="279"/>
      <c r="H124" s="279"/>
      <c r="I124" s="178">
        <f t="shared" si="16"/>
        <v>2</v>
      </c>
      <c r="J124" s="178">
        <f t="shared" si="17"/>
        <v>98</v>
      </c>
      <c r="K124" s="181">
        <f t="shared" si="25"/>
        <v>7.6440000000000001</v>
      </c>
      <c r="L124" s="181">
        <f t="shared" si="19"/>
        <v>543.80199999999968</v>
      </c>
      <c r="M124" s="279"/>
      <c r="N124" s="282"/>
    </row>
    <row r="125" spans="4:14" x14ac:dyDescent="0.3">
      <c r="D125" s="451"/>
      <c r="E125" s="172">
        <f t="shared" si="15"/>
        <v>43259</v>
      </c>
      <c r="F125" s="69">
        <v>118</v>
      </c>
      <c r="G125" s="279"/>
      <c r="H125" s="279"/>
      <c r="I125" s="178">
        <f t="shared" si="16"/>
        <v>2</v>
      </c>
      <c r="J125" s="178">
        <f t="shared" si="17"/>
        <v>98</v>
      </c>
      <c r="K125" s="181">
        <f t="shared" si="25"/>
        <v>7.6440000000000001</v>
      </c>
      <c r="L125" s="181">
        <f t="shared" si="19"/>
        <v>551.44599999999969</v>
      </c>
      <c r="M125" s="279"/>
      <c r="N125" s="282"/>
    </row>
    <row r="126" spans="4:14" x14ac:dyDescent="0.3">
      <c r="D126" s="452"/>
      <c r="E126" s="184">
        <f t="shared" si="15"/>
        <v>43260</v>
      </c>
      <c r="F126" s="69">
        <v>119</v>
      </c>
      <c r="G126" s="279"/>
      <c r="H126" s="279"/>
      <c r="I126" s="178">
        <f t="shared" si="16"/>
        <v>2</v>
      </c>
      <c r="J126" s="178">
        <f t="shared" si="17"/>
        <v>98</v>
      </c>
      <c r="K126" s="181">
        <f>$Q$24*J126</f>
        <v>7.6440000000000001</v>
      </c>
      <c r="L126" s="181">
        <f t="shared" si="19"/>
        <v>559.08999999999969</v>
      </c>
      <c r="M126" s="279"/>
      <c r="N126" s="282"/>
    </row>
    <row r="127" spans="4:14" ht="16.5" customHeight="1" x14ac:dyDescent="0.3">
      <c r="D127" s="450" t="s">
        <v>97</v>
      </c>
      <c r="E127" s="183">
        <f t="shared" si="15"/>
        <v>43261</v>
      </c>
      <c r="F127" s="69">
        <v>120</v>
      </c>
      <c r="G127" s="279"/>
      <c r="H127" s="279"/>
      <c r="I127" s="178">
        <f t="shared" si="16"/>
        <v>2</v>
      </c>
      <c r="J127" s="178">
        <f t="shared" si="17"/>
        <v>98</v>
      </c>
      <c r="K127" s="181">
        <f t="shared" ref="K127:K132" si="26">$Q$25*J127</f>
        <v>8.2320000000000011</v>
      </c>
      <c r="L127" s="181">
        <f t="shared" si="19"/>
        <v>567.32199999999966</v>
      </c>
      <c r="M127" s="279"/>
      <c r="N127" s="282"/>
    </row>
    <row r="128" spans="4:14" ht="15.75" customHeight="1" x14ac:dyDescent="0.3">
      <c r="D128" s="451"/>
      <c r="E128" s="172">
        <f t="shared" si="15"/>
        <v>43262</v>
      </c>
      <c r="F128" s="69">
        <v>121</v>
      </c>
      <c r="G128" s="279"/>
      <c r="H128" s="279"/>
      <c r="I128" s="178">
        <f t="shared" si="16"/>
        <v>2</v>
      </c>
      <c r="J128" s="178">
        <f t="shared" si="17"/>
        <v>98</v>
      </c>
      <c r="K128" s="181">
        <f t="shared" si="26"/>
        <v>8.2320000000000011</v>
      </c>
      <c r="L128" s="181">
        <f t="shared" si="19"/>
        <v>575.55399999999963</v>
      </c>
      <c r="M128" s="279"/>
      <c r="N128" s="282"/>
    </row>
    <row r="129" spans="4:14" x14ac:dyDescent="0.3">
      <c r="D129" s="451"/>
      <c r="E129" s="172">
        <f t="shared" si="15"/>
        <v>43263</v>
      </c>
      <c r="F129" s="69">
        <v>122</v>
      </c>
      <c r="G129" s="279"/>
      <c r="H129" s="279"/>
      <c r="I129" s="178">
        <f t="shared" si="16"/>
        <v>2</v>
      </c>
      <c r="J129" s="178">
        <f t="shared" si="17"/>
        <v>98</v>
      </c>
      <c r="K129" s="181">
        <f t="shared" si="26"/>
        <v>8.2320000000000011</v>
      </c>
      <c r="L129" s="181">
        <f t="shared" si="19"/>
        <v>583.7859999999996</v>
      </c>
      <c r="M129" s="279"/>
      <c r="N129" s="282"/>
    </row>
    <row r="130" spans="4:14" ht="16.5" customHeight="1" x14ac:dyDescent="0.3">
      <c r="D130" s="451"/>
      <c r="E130" s="172">
        <f t="shared" si="15"/>
        <v>43264</v>
      </c>
      <c r="F130" s="69">
        <v>123</v>
      </c>
      <c r="G130" s="279"/>
      <c r="H130" s="279"/>
      <c r="I130" s="178">
        <f t="shared" si="16"/>
        <v>2</v>
      </c>
      <c r="J130" s="178">
        <f t="shared" si="17"/>
        <v>98</v>
      </c>
      <c r="K130" s="181">
        <f t="shared" si="26"/>
        <v>8.2320000000000011</v>
      </c>
      <c r="L130" s="181">
        <f t="shared" si="19"/>
        <v>592.01799999999957</v>
      </c>
      <c r="M130" s="279"/>
      <c r="N130" s="282"/>
    </row>
    <row r="131" spans="4:14" x14ac:dyDescent="0.3">
      <c r="D131" s="451"/>
      <c r="E131" s="172">
        <f t="shared" si="15"/>
        <v>43265</v>
      </c>
      <c r="F131" s="69">
        <v>124</v>
      </c>
      <c r="G131" s="279"/>
      <c r="H131" s="279"/>
      <c r="I131" s="178">
        <f t="shared" si="16"/>
        <v>2</v>
      </c>
      <c r="J131" s="178">
        <f t="shared" si="17"/>
        <v>98</v>
      </c>
      <c r="K131" s="181">
        <f t="shared" si="26"/>
        <v>8.2320000000000011</v>
      </c>
      <c r="L131" s="181">
        <f t="shared" si="19"/>
        <v>600.24999999999955</v>
      </c>
      <c r="M131" s="279"/>
      <c r="N131" s="282"/>
    </row>
    <row r="132" spans="4:14" x14ac:dyDescent="0.3">
      <c r="D132" s="451"/>
      <c r="E132" s="172">
        <f t="shared" si="15"/>
        <v>43266</v>
      </c>
      <c r="F132" s="69">
        <v>125</v>
      </c>
      <c r="G132" s="279"/>
      <c r="H132" s="279"/>
      <c r="I132" s="178">
        <f t="shared" si="16"/>
        <v>2</v>
      </c>
      <c r="J132" s="178">
        <f t="shared" si="17"/>
        <v>98</v>
      </c>
      <c r="K132" s="181">
        <f t="shared" si="26"/>
        <v>8.2320000000000011</v>
      </c>
      <c r="L132" s="181">
        <f t="shared" si="19"/>
        <v>608.48199999999952</v>
      </c>
      <c r="M132" s="279"/>
      <c r="N132" s="282"/>
    </row>
    <row r="133" spans="4:14" x14ac:dyDescent="0.3">
      <c r="D133" s="452"/>
      <c r="E133" s="184">
        <f t="shared" si="15"/>
        <v>43267</v>
      </c>
      <c r="F133" s="69">
        <v>126</v>
      </c>
      <c r="G133" s="279"/>
      <c r="H133" s="279"/>
      <c r="I133" s="178">
        <f t="shared" si="16"/>
        <v>2</v>
      </c>
      <c r="J133" s="178">
        <f t="shared" si="17"/>
        <v>98</v>
      </c>
      <c r="K133" s="181">
        <f>$Q$25*J133</f>
        <v>8.2320000000000011</v>
      </c>
      <c r="L133" s="181">
        <f t="shared" si="19"/>
        <v>616.71399999999949</v>
      </c>
      <c r="M133" s="279"/>
      <c r="N133" s="282"/>
    </row>
    <row r="134" spans="4:14" x14ac:dyDescent="0.3">
      <c r="D134" s="450" t="s">
        <v>98</v>
      </c>
      <c r="E134" s="183">
        <f t="shared" si="15"/>
        <v>43268</v>
      </c>
      <c r="F134" s="69">
        <v>127</v>
      </c>
      <c r="G134" s="279"/>
      <c r="H134" s="279"/>
      <c r="I134" s="178">
        <f t="shared" si="16"/>
        <v>2</v>
      </c>
      <c r="J134" s="178">
        <f t="shared" si="17"/>
        <v>98</v>
      </c>
      <c r="K134" s="181">
        <f t="shared" ref="K134:K139" si="27">$Q$26*J134</f>
        <v>8.2320000000000011</v>
      </c>
      <c r="L134" s="181">
        <f t="shared" si="19"/>
        <v>624.94599999999946</v>
      </c>
      <c r="M134" s="279"/>
      <c r="N134" s="282"/>
    </row>
    <row r="135" spans="4:14" ht="15.75" customHeight="1" x14ac:dyDescent="0.3">
      <c r="D135" s="451"/>
      <c r="E135" s="172">
        <f t="shared" si="15"/>
        <v>43269</v>
      </c>
      <c r="F135" s="69">
        <v>128</v>
      </c>
      <c r="G135" s="279"/>
      <c r="H135" s="279"/>
      <c r="I135" s="178">
        <f t="shared" si="16"/>
        <v>2</v>
      </c>
      <c r="J135" s="178">
        <f t="shared" si="17"/>
        <v>98</v>
      </c>
      <c r="K135" s="181">
        <f t="shared" si="27"/>
        <v>8.2320000000000011</v>
      </c>
      <c r="L135" s="181">
        <f t="shared" si="19"/>
        <v>633.17799999999943</v>
      </c>
      <c r="M135" s="279"/>
      <c r="N135" s="282"/>
    </row>
    <row r="136" spans="4:14" x14ac:dyDescent="0.3">
      <c r="D136" s="451"/>
      <c r="E136" s="172">
        <f t="shared" si="15"/>
        <v>43270</v>
      </c>
      <c r="F136" s="69">
        <v>129</v>
      </c>
      <c r="G136" s="279"/>
      <c r="H136" s="279"/>
      <c r="I136" s="178">
        <f t="shared" si="16"/>
        <v>2</v>
      </c>
      <c r="J136" s="178">
        <f t="shared" si="17"/>
        <v>98</v>
      </c>
      <c r="K136" s="181">
        <f t="shared" si="27"/>
        <v>8.2320000000000011</v>
      </c>
      <c r="L136" s="181">
        <f t="shared" si="19"/>
        <v>641.4099999999994</v>
      </c>
      <c r="M136" s="279"/>
      <c r="N136" s="282"/>
    </row>
    <row r="137" spans="4:14" ht="15.75" customHeight="1" x14ac:dyDescent="0.3">
      <c r="D137" s="451"/>
      <c r="E137" s="172">
        <f t="shared" si="15"/>
        <v>43271</v>
      </c>
      <c r="F137" s="69">
        <v>130</v>
      </c>
      <c r="G137" s="279"/>
      <c r="H137" s="279"/>
      <c r="I137" s="178">
        <f t="shared" si="16"/>
        <v>2</v>
      </c>
      <c r="J137" s="178">
        <f t="shared" si="17"/>
        <v>98</v>
      </c>
      <c r="K137" s="181">
        <f t="shared" si="27"/>
        <v>8.2320000000000011</v>
      </c>
      <c r="L137" s="181">
        <f t="shared" si="19"/>
        <v>649.64199999999937</v>
      </c>
      <c r="M137" s="279"/>
      <c r="N137" s="282"/>
    </row>
    <row r="138" spans="4:14" x14ac:dyDescent="0.3">
      <c r="D138" s="451"/>
      <c r="E138" s="172">
        <f t="shared" ref="E138:E147" si="28">E137+1</f>
        <v>43272</v>
      </c>
      <c r="F138" s="69">
        <v>131</v>
      </c>
      <c r="G138" s="279"/>
      <c r="H138" s="279"/>
      <c r="I138" s="178">
        <f t="shared" ref="I138:I147" si="29">I137+(H138+G138)</f>
        <v>2</v>
      </c>
      <c r="J138" s="178">
        <f t="shared" ref="J138:J145" si="30">$H$4-I138</f>
        <v>98</v>
      </c>
      <c r="K138" s="181">
        <f t="shared" si="27"/>
        <v>8.2320000000000011</v>
      </c>
      <c r="L138" s="181">
        <f t="shared" si="19"/>
        <v>657.87399999999934</v>
      </c>
      <c r="M138" s="279"/>
      <c r="N138" s="282"/>
    </row>
    <row r="139" spans="4:14" x14ac:dyDescent="0.3">
      <c r="D139" s="451"/>
      <c r="E139" s="172">
        <f t="shared" si="28"/>
        <v>43273</v>
      </c>
      <c r="F139" s="69">
        <v>132</v>
      </c>
      <c r="G139" s="279"/>
      <c r="H139" s="279"/>
      <c r="I139" s="178">
        <f t="shared" si="29"/>
        <v>2</v>
      </c>
      <c r="J139" s="178">
        <f t="shared" si="30"/>
        <v>98</v>
      </c>
      <c r="K139" s="181">
        <f t="shared" si="27"/>
        <v>8.2320000000000011</v>
      </c>
      <c r="L139" s="181">
        <f t="shared" si="19"/>
        <v>666.10599999999931</v>
      </c>
      <c r="M139" s="279"/>
      <c r="N139" s="282"/>
    </row>
    <row r="140" spans="4:14" x14ac:dyDescent="0.3">
      <c r="D140" s="452"/>
      <c r="E140" s="184">
        <f t="shared" si="28"/>
        <v>43274</v>
      </c>
      <c r="F140" s="69">
        <v>133</v>
      </c>
      <c r="G140" s="279"/>
      <c r="H140" s="279"/>
      <c r="I140" s="178">
        <f t="shared" si="29"/>
        <v>2</v>
      </c>
      <c r="J140" s="178">
        <f t="shared" si="30"/>
        <v>98</v>
      </c>
      <c r="K140" s="181">
        <f>$Q$26*J140</f>
        <v>8.2320000000000011</v>
      </c>
      <c r="L140" s="181">
        <f t="shared" si="19"/>
        <v>674.33799999999928</v>
      </c>
      <c r="M140" s="279"/>
      <c r="N140" s="282"/>
    </row>
    <row r="141" spans="4:14" x14ac:dyDescent="0.3">
      <c r="D141" s="450" t="s">
        <v>99</v>
      </c>
      <c r="E141" s="183">
        <f t="shared" si="28"/>
        <v>43275</v>
      </c>
      <c r="F141" s="69">
        <v>134</v>
      </c>
      <c r="G141" s="279"/>
      <c r="H141" s="279"/>
      <c r="I141" s="178">
        <f t="shared" si="29"/>
        <v>2</v>
      </c>
      <c r="J141" s="178">
        <f t="shared" si="30"/>
        <v>98</v>
      </c>
      <c r="K141" s="181">
        <f>$Q$27*J141</f>
        <v>8.2320000000000011</v>
      </c>
      <c r="L141" s="181">
        <f t="shared" si="19"/>
        <v>682.56999999999925</v>
      </c>
      <c r="M141" s="279"/>
      <c r="N141" s="282"/>
    </row>
    <row r="142" spans="4:14" ht="15.75" customHeight="1" x14ac:dyDescent="0.3">
      <c r="D142" s="451"/>
      <c r="E142" s="172">
        <f t="shared" si="28"/>
        <v>43276</v>
      </c>
      <c r="F142" s="69">
        <v>135</v>
      </c>
      <c r="G142" s="279"/>
      <c r="H142" s="279"/>
      <c r="I142" s="178">
        <f t="shared" si="29"/>
        <v>2</v>
      </c>
      <c r="J142" s="178">
        <f t="shared" si="30"/>
        <v>98</v>
      </c>
      <c r="K142" s="181">
        <f t="shared" ref="K142:K147" si="31">$Q$27*J142</f>
        <v>8.2320000000000011</v>
      </c>
      <c r="L142" s="181">
        <f t="shared" si="19"/>
        <v>690.80199999999923</v>
      </c>
      <c r="M142" s="279"/>
      <c r="N142" s="282"/>
    </row>
    <row r="143" spans="4:14" x14ac:dyDescent="0.3">
      <c r="D143" s="451"/>
      <c r="E143" s="172">
        <f t="shared" si="28"/>
        <v>43277</v>
      </c>
      <c r="F143" s="69">
        <v>136</v>
      </c>
      <c r="G143" s="279"/>
      <c r="H143" s="279"/>
      <c r="I143" s="178">
        <f t="shared" si="29"/>
        <v>2</v>
      </c>
      <c r="J143" s="178">
        <f t="shared" si="30"/>
        <v>98</v>
      </c>
      <c r="K143" s="181">
        <f t="shared" si="31"/>
        <v>8.2320000000000011</v>
      </c>
      <c r="L143" s="181">
        <f>L142+K143</f>
        <v>699.0339999999992</v>
      </c>
      <c r="M143" s="279"/>
      <c r="N143" s="282"/>
    </row>
    <row r="144" spans="4:14" ht="16.5" customHeight="1" x14ac:dyDescent="0.3">
      <c r="D144" s="451"/>
      <c r="E144" s="172">
        <f t="shared" si="28"/>
        <v>43278</v>
      </c>
      <c r="F144" s="69">
        <v>137</v>
      </c>
      <c r="G144" s="279"/>
      <c r="H144" s="279"/>
      <c r="I144" s="178">
        <f t="shared" si="29"/>
        <v>2</v>
      </c>
      <c r="J144" s="178">
        <f t="shared" si="30"/>
        <v>98</v>
      </c>
      <c r="K144" s="181">
        <f t="shared" si="31"/>
        <v>8.2320000000000011</v>
      </c>
      <c r="L144" s="181">
        <f>L143+K144</f>
        <v>707.26599999999917</v>
      </c>
      <c r="M144" s="279"/>
      <c r="N144" s="282"/>
    </row>
    <row r="145" spans="4:14" x14ac:dyDescent="0.3">
      <c r="D145" s="451"/>
      <c r="E145" s="172">
        <f t="shared" si="28"/>
        <v>43279</v>
      </c>
      <c r="F145" s="69">
        <v>138</v>
      </c>
      <c r="G145" s="279"/>
      <c r="H145" s="279"/>
      <c r="I145" s="178">
        <f t="shared" si="29"/>
        <v>2</v>
      </c>
      <c r="J145" s="178">
        <f t="shared" si="30"/>
        <v>98</v>
      </c>
      <c r="K145" s="181">
        <f t="shared" si="31"/>
        <v>8.2320000000000011</v>
      </c>
      <c r="L145" s="181">
        <f>L144+K145</f>
        <v>715.49799999999914</v>
      </c>
      <c r="M145" s="279"/>
      <c r="N145" s="282"/>
    </row>
    <row r="146" spans="4:14" x14ac:dyDescent="0.3">
      <c r="D146" s="451"/>
      <c r="E146" s="172">
        <f t="shared" si="28"/>
        <v>43280</v>
      </c>
      <c r="F146" s="69">
        <v>139</v>
      </c>
      <c r="G146" s="279"/>
      <c r="H146" s="279"/>
      <c r="I146" s="178">
        <f t="shared" si="29"/>
        <v>2</v>
      </c>
      <c r="J146" s="178">
        <f>$H$4-I146</f>
        <v>98</v>
      </c>
      <c r="K146" s="181">
        <f t="shared" si="31"/>
        <v>8.2320000000000011</v>
      </c>
      <c r="L146" s="181">
        <f>L145+K146</f>
        <v>723.72999999999911</v>
      </c>
      <c r="M146" s="279"/>
      <c r="N146" s="282"/>
    </row>
    <row r="147" spans="4:14" ht="17.25" thickBot="1" x14ac:dyDescent="0.35">
      <c r="D147" s="463"/>
      <c r="E147" s="173">
        <f t="shared" si="28"/>
        <v>43281</v>
      </c>
      <c r="F147" s="174">
        <v>140</v>
      </c>
      <c r="G147" s="280"/>
      <c r="H147" s="280"/>
      <c r="I147" s="179">
        <f t="shared" si="29"/>
        <v>2</v>
      </c>
      <c r="J147" s="179">
        <f>$H$4-I147</f>
        <v>98</v>
      </c>
      <c r="K147" s="181">
        <f t="shared" si="31"/>
        <v>8.2320000000000011</v>
      </c>
      <c r="L147" s="182">
        <f>L146+K147</f>
        <v>731.96199999999908</v>
      </c>
      <c r="M147" s="280"/>
      <c r="N147" s="283"/>
    </row>
    <row r="148" spans="4:14" x14ac:dyDescent="0.3">
      <c r="E148" s="170"/>
      <c r="K148" s="168"/>
      <c r="L148" s="168"/>
    </row>
    <row r="149" spans="4:14" ht="15.75" customHeight="1" x14ac:dyDescent="0.3">
      <c r="E149" s="170"/>
      <c r="K149" s="168"/>
      <c r="L149" s="168"/>
    </row>
    <row r="150" spans="4:14" x14ac:dyDescent="0.3">
      <c r="E150" s="170"/>
      <c r="K150" s="168"/>
      <c r="L150" s="168"/>
    </row>
    <row r="151" spans="4:14" x14ac:dyDescent="0.3">
      <c r="E151" s="170"/>
      <c r="K151" s="168"/>
      <c r="L151" s="168"/>
    </row>
    <row r="152" spans="4:14" x14ac:dyDescent="0.3">
      <c r="E152" s="170"/>
      <c r="K152" s="168"/>
      <c r="L152" s="168"/>
    </row>
    <row r="153" spans="4:14" x14ac:dyDescent="0.3">
      <c r="E153" s="170"/>
      <c r="K153" s="168"/>
      <c r="L153" s="168"/>
    </row>
    <row r="154" spans="4:14" x14ac:dyDescent="0.3">
      <c r="E154" s="170"/>
      <c r="K154" s="168"/>
      <c r="L154" s="168"/>
    </row>
    <row r="155" spans="4:14" x14ac:dyDescent="0.3">
      <c r="E155" s="170"/>
      <c r="K155" s="168"/>
      <c r="L155" s="168"/>
    </row>
    <row r="156" spans="4:14" x14ac:dyDescent="0.3">
      <c r="E156" s="170"/>
      <c r="K156" s="168"/>
      <c r="L156" s="168"/>
    </row>
    <row r="157" spans="4:14" x14ac:dyDescent="0.3">
      <c r="E157" s="170"/>
      <c r="K157" s="168"/>
      <c r="L157" s="168"/>
    </row>
    <row r="158" spans="4:14" x14ac:dyDescent="0.3">
      <c r="E158" s="170"/>
      <c r="K158" s="168"/>
      <c r="L158" s="168"/>
    </row>
    <row r="159" spans="4:14" x14ac:dyDescent="0.3">
      <c r="E159" s="170"/>
      <c r="K159" s="168"/>
      <c r="L159" s="168"/>
    </row>
    <row r="160" spans="4:14" x14ac:dyDescent="0.3">
      <c r="E160" s="170"/>
      <c r="K160" s="168"/>
      <c r="L160" s="168"/>
    </row>
    <row r="161" spans="5:12" x14ac:dyDescent="0.3">
      <c r="E161" s="170"/>
      <c r="K161" s="168"/>
      <c r="L161" s="168"/>
    </row>
    <row r="162" spans="5:12" x14ac:dyDescent="0.3">
      <c r="E162" s="170"/>
      <c r="K162" s="168"/>
      <c r="L162" s="168"/>
    </row>
    <row r="163" spans="5:12" x14ac:dyDescent="0.3">
      <c r="E163" s="170"/>
      <c r="K163" s="168"/>
      <c r="L163" s="168"/>
    </row>
    <row r="164" spans="5:12" x14ac:dyDescent="0.3">
      <c r="E164" s="170"/>
      <c r="K164" s="168"/>
      <c r="L164" s="168"/>
    </row>
    <row r="165" spans="5:12" x14ac:dyDescent="0.3">
      <c r="E165" s="170"/>
      <c r="K165" s="168"/>
      <c r="L165" s="168"/>
    </row>
    <row r="166" spans="5:12" x14ac:dyDescent="0.3">
      <c r="E166" s="170"/>
      <c r="K166" s="168"/>
      <c r="L166" s="168"/>
    </row>
    <row r="167" spans="5:12" x14ac:dyDescent="0.3">
      <c r="E167" s="170"/>
      <c r="K167" s="168"/>
      <c r="L167" s="168"/>
    </row>
    <row r="168" spans="5:12" x14ac:dyDescent="0.3">
      <c r="E168" s="170"/>
      <c r="K168" s="168"/>
      <c r="L168" s="168"/>
    </row>
    <row r="169" spans="5:12" x14ac:dyDescent="0.3">
      <c r="E169" s="170"/>
      <c r="K169" s="168"/>
      <c r="L169" s="168"/>
    </row>
    <row r="170" spans="5:12" x14ac:dyDescent="0.3">
      <c r="E170" s="170"/>
      <c r="K170" s="168"/>
      <c r="L170" s="168"/>
    </row>
    <row r="171" spans="5:12" x14ac:dyDescent="0.3">
      <c r="E171" s="170"/>
      <c r="K171" s="168"/>
      <c r="L171" s="168"/>
    </row>
    <row r="172" spans="5:12" x14ac:dyDescent="0.3">
      <c r="E172" s="170"/>
      <c r="K172" s="168"/>
      <c r="L172" s="168"/>
    </row>
    <row r="173" spans="5:12" x14ac:dyDescent="0.3">
      <c r="E173" s="170"/>
      <c r="K173" s="168"/>
      <c r="L173" s="168"/>
    </row>
    <row r="174" spans="5:12" x14ac:dyDescent="0.3">
      <c r="E174" s="170"/>
      <c r="K174" s="168"/>
      <c r="L174" s="168"/>
    </row>
    <row r="175" spans="5:12" x14ac:dyDescent="0.3">
      <c r="E175" s="170"/>
      <c r="K175" s="168"/>
      <c r="L175" s="168"/>
    </row>
    <row r="176" spans="5:12" x14ac:dyDescent="0.3">
      <c r="E176" s="170"/>
      <c r="K176" s="168"/>
      <c r="L176" s="168"/>
    </row>
    <row r="177" spans="5:12" x14ac:dyDescent="0.3">
      <c r="E177" s="170"/>
      <c r="K177" s="168"/>
      <c r="L177" s="168"/>
    </row>
    <row r="178" spans="5:12" x14ac:dyDescent="0.3">
      <c r="E178" s="170"/>
      <c r="K178" s="168"/>
      <c r="L178" s="168"/>
    </row>
    <row r="179" spans="5:12" x14ac:dyDescent="0.3">
      <c r="E179" s="170"/>
      <c r="K179" s="168"/>
      <c r="L179" s="168"/>
    </row>
    <row r="180" spans="5:12" x14ac:dyDescent="0.3">
      <c r="E180" s="170"/>
      <c r="K180" s="168"/>
      <c r="L180" s="168"/>
    </row>
    <row r="181" spans="5:12" x14ac:dyDescent="0.3">
      <c r="E181" s="170"/>
      <c r="L181" s="168"/>
    </row>
    <row r="182" spans="5:12" x14ac:dyDescent="0.3">
      <c r="E182" s="170"/>
      <c r="L182" s="168"/>
    </row>
    <row r="183" spans="5:12" x14ac:dyDescent="0.3">
      <c r="E183" s="170"/>
      <c r="L183" s="168"/>
    </row>
    <row r="184" spans="5:12" x14ac:dyDescent="0.3">
      <c r="E184" s="170"/>
      <c r="L184" s="168"/>
    </row>
    <row r="185" spans="5:12" x14ac:dyDescent="0.3">
      <c r="E185" s="170"/>
      <c r="L185" s="168"/>
    </row>
    <row r="186" spans="5:12" x14ac:dyDescent="0.3">
      <c r="E186" s="170"/>
      <c r="L186" s="168"/>
    </row>
    <row r="187" spans="5:12" x14ac:dyDescent="0.3">
      <c r="E187" s="170"/>
      <c r="L187" s="168"/>
    </row>
    <row r="188" spans="5:12" x14ac:dyDescent="0.3">
      <c r="E188" s="170"/>
      <c r="L188" s="168"/>
    </row>
    <row r="189" spans="5:12" x14ac:dyDescent="0.3">
      <c r="E189" s="170"/>
      <c r="L189" s="168"/>
    </row>
    <row r="190" spans="5:12" x14ac:dyDescent="0.3">
      <c r="E190" s="170"/>
      <c r="L190" s="168"/>
    </row>
    <row r="191" spans="5:12" x14ac:dyDescent="0.3">
      <c r="E191" s="170"/>
      <c r="L191" s="168"/>
    </row>
    <row r="192" spans="5:12" x14ac:dyDescent="0.3">
      <c r="E192" s="170"/>
      <c r="L192" s="168"/>
    </row>
    <row r="193" spans="5:12" x14ac:dyDescent="0.3">
      <c r="E193" s="170"/>
      <c r="L193" s="168"/>
    </row>
    <row r="194" spans="5:12" x14ac:dyDescent="0.3">
      <c r="E194" s="170"/>
      <c r="L194" s="168"/>
    </row>
    <row r="195" spans="5:12" x14ac:dyDescent="0.3">
      <c r="E195" s="170"/>
      <c r="L195" s="168"/>
    </row>
    <row r="196" spans="5:12" x14ac:dyDescent="0.3">
      <c r="E196" s="170"/>
      <c r="L196" s="168"/>
    </row>
    <row r="197" spans="5:12" x14ac:dyDescent="0.3">
      <c r="E197" s="170"/>
      <c r="L197" s="168"/>
    </row>
    <row r="198" spans="5:12" x14ac:dyDescent="0.3">
      <c r="E198" s="170"/>
      <c r="L198" s="168"/>
    </row>
    <row r="199" spans="5:12" x14ac:dyDescent="0.3">
      <c r="E199" s="170"/>
      <c r="L199" s="168"/>
    </row>
    <row r="200" spans="5:12" x14ac:dyDescent="0.3">
      <c r="E200" s="170"/>
      <c r="L200" s="168"/>
    </row>
    <row r="201" spans="5:12" x14ac:dyDescent="0.3">
      <c r="E201" s="170"/>
    </row>
    <row r="202" spans="5:12" x14ac:dyDescent="0.3">
      <c r="E202" s="170"/>
    </row>
    <row r="203" spans="5:12" x14ac:dyDescent="0.3">
      <c r="E203" s="170"/>
    </row>
    <row r="204" spans="5:12" x14ac:dyDescent="0.3">
      <c r="E204" s="170"/>
    </row>
    <row r="205" spans="5:12" x14ac:dyDescent="0.3">
      <c r="E205" s="170"/>
    </row>
    <row r="206" spans="5:12" x14ac:dyDescent="0.3">
      <c r="E206" s="170"/>
    </row>
    <row r="207" spans="5:12" x14ac:dyDescent="0.3">
      <c r="E207" s="170"/>
    </row>
    <row r="208" spans="5:12" x14ac:dyDescent="0.3">
      <c r="E208" s="170"/>
    </row>
    <row r="209" spans="5:5" x14ac:dyDescent="0.3">
      <c r="E209" s="170"/>
    </row>
    <row r="210" spans="5:5" x14ac:dyDescent="0.3">
      <c r="E210" s="170"/>
    </row>
    <row r="211" spans="5:5" x14ac:dyDescent="0.3">
      <c r="E211" s="170"/>
    </row>
    <row r="212" spans="5:5" x14ac:dyDescent="0.3">
      <c r="E212" s="170"/>
    </row>
    <row r="213" spans="5:5" x14ac:dyDescent="0.3">
      <c r="E213" s="170"/>
    </row>
    <row r="214" spans="5:5" x14ac:dyDescent="0.3">
      <c r="E214" s="170"/>
    </row>
    <row r="215" spans="5:5" x14ac:dyDescent="0.3">
      <c r="E215" s="170"/>
    </row>
    <row r="216" spans="5:5" x14ac:dyDescent="0.3">
      <c r="E216" s="170"/>
    </row>
    <row r="217" spans="5:5" x14ac:dyDescent="0.3">
      <c r="E217" s="170"/>
    </row>
    <row r="218" spans="5:5" x14ac:dyDescent="0.3">
      <c r="E218" s="170"/>
    </row>
    <row r="219" spans="5:5" x14ac:dyDescent="0.3">
      <c r="E219" s="170"/>
    </row>
    <row r="220" spans="5:5" x14ac:dyDescent="0.3">
      <c r="E220" s="170"/>
    </row>
    <row r="221" spans="5:5" x14ac:dyDescent="0.3">
      <c r="E221" s="170"/>
    </row>
    <row r="222" spans="5:5" x14ac:dyDescent="0.3">
      <c r="E222" s="170"/>
    </row>
    <row r="223" spans="5:5" x14ac:dyDescent="0.3">
      <c r="E223" s="170"/>
    </row>
    <row r="224" spans="5:5" x14ac:dyDescent="0.3">
      <c r="E224" s="170"/>
    </row>
    <row r="225" spans="5:5" x14ac:dyDescent="0.3">
      <c r="E225" s="170"/>
    </row>
    <row r="226" spans="5:5" x14ac:dyDescent="0.3">
      <c r="E226" s="170"/>
    </row>
    <row r="227" spans="5:5" x14ac:dyDescent="0.3">
      <c r="E227" s="170"/>
    </row>
    <row r="228" spans="5:5" x14ac:dyDescent="0.3">
      <c r="E228" s="170"/>
    </row>
    <row r="229" spans="5:5" x14ac:dyDescent="0.3">
      <c r="E229" s="170"/>
    </row>
    <row r="230" spans="5:5" x14ac:dyDescent="0.3">
      <c r="E230" s="170"/>
    </row>
    <row r="231" spans="5:5" x14ac:dyDescent="0.3">
      <c r="E231" s="170"/>
    </row>
    <row r="232" spans="5:5" x14ac:dyDescent="0.3">
      <c r="E232" s="170"/>
    </row>
    <row r="233" spans="5:5" x14ac:dyDescent="0.3">
      <c r="E233" s="170"/>
    </row>
    <row r="234" spans="5:5" x14ac:dyDescent="0.3">
      <c r="E234" s="170"/>
    </row>
    <row r="235" spans="5:5" x14ac:dyDescent="0.3">
      <c r="E235" s="170"/>
    </row>
    <row r="236" spans="5:5" x14ac:dyDescent="0.3">
      <c r="E236" s="170"/>
    </row>
    <row r="237" spans="5:5" x14ac:dyDescent="0.3">
      <c r="E237" s="170"/>
    </row>
    <row r="238" spans="5:5" x14ac:dyDescent="0.3">
      <c r="E238" s="170"/>
    </row>
    <row r="239" spans="5:5" x14ac:dyDescent="0.3">
      <c r="E239" s="170"/>
    </row>
    <row r="240" spans="5:5" x14ac:dyDescent="0.3">
      <c r="E240" s="170"/>
    </row>
    <row r="241" spans="5:5" x14ac:dyDescent="0.3">
      <c r="E241" s="170"/>
    </row>
    <row r="242" spans="5:5" x14ac:dyDescent="0.3">
      <c r="E242" s="170"/>
    </row>
    <row r="243" spans="5:5" x14ac:dyDescent="0.3">
      <c r="E243" s="170"/>
    </row>
    <row r="244" spans="5:5" x14ac:dyDescent="0.3">
      <c r="E244" s="170"/>
    </row>
    <row r="245" spans="5:5" x14ac:dyDescent="0.3">
      <c r="E245" s="170"/>
    </row>
    <row r="246" spans="5:5" x14ac:dyDescent="0.3">
      <c r="E246" s="170"/>
    </row>
    <row r="247" spans="5:5" x14ac:dyDescent="0.3">
      <c r="E247" s="170"/>
    </row>
    <row r="248" spans="5:5" x14ac:dyDescent="0.3">
      <c r="E248" s="170"/>
    </row>
    <row r="249" spans="5:5" x14ac:dyDescent="0.3">
      <c r="E249" s="170"/>
    </row>
    <row r="250" spans="5:5" x14ac:dyDescent="0.3">
      <c r="E250" s="170"/>
    </row>
    <row r="251" spans="5:5" x14ac:dyDescent="0.3">
      <c r="E251" s="170"/>
    </row>
    <row r="252" spans="5:5" x14ac:dyDescent="0.3">
      <c r="E252" s="170"/>
    </row>
    <row r="253" spans="5:5" x14ac:dyDescent="0.3">
      <c r="E253" s="170"/>
    </row>
    <row r="254" spans="5:5" x14ac:dyDescent="0.3">
      <c r="E254" s="170"/>
    </row>
    <row r="255" spans="5:5" x14ac:dyDescent="0.3">
      <c r="E255" s="170"/>
    </row>
    <row r="256" spans="5:5" x14ac:dyDescent="0.3">
      <c r="E256" s="170"/>
    </row>
    <row r="257" spans="5:5" x14ac:dyDescent="0.3">
      <c r="E257" s="170"/>
    </row>
    <row r="258" spans="5:5" x14ac:dyDescent="0.3">
      <c r="E258" s="170"/>
    </row>
    <row r="259" spans="5:5" x14ac:dyDescent="0.3">
      <c r="E259" s="170"/>
    </row>
    <row r="260" spans="5:5" x14ac:dyDescent="0.3">
      <c r="E260" s="170"/>
    </row>
    <row r="261" spans="5:5" x14ac:dyDescent="0.3">
      <c r="E261" s="170"/>
    </row>
    <row r="262" spans="5:5" x14ac:dyDescent="0.3">
      <c r="E262" s="170"/>
    </row>
    <row r="263" spans="5:5" x14ac:dyDescent="0.3">
      <c r="E263" s="170"/>
    </row>
    <row r="264" spans="5:5" x14ac:dyDescent="0.3">
      <c r="E264" s="170"/>
    </row>
    <row r="265" spans="5:5" x14ac:dyDescent="0.3">
      <c r="E265" s="170"/>
    </row>
    <row r="266" spans="5:5" x14ac:dyDescent="0.3">
      <c r="E266" s="170"/>
    </row>
    <row r="267" spans="5:5" x14ac:dyDescent="0.3">
      <c r="E267" s="170"/>
    </row>
    <row r="268" spans="5:5" x14ac:dyDescent="0.3">
      <c r="E268" s="170"/>
    </row>
    <row r="269" spans="5:5" x14ac:dyDescent="0.3">
      <c r="E269" s="170"/>
    </row>
    <row r="270" spans="5:5" x14ac:dyDescent="0.3">
      <c r="E270" s="170"/>
    </row>
    <row r="271" spans="5:5" x14ac:dyDescent="0.3">
      <c r="E271" s="170"/>
    </row>
    <row r="272" spans="5:5" x14ac:dyDescent="0.3">
      <c r="E272" s="170"/>
    </row>
    <row r="273" spans="5:5" x14ac:dyDescent="0.3">
      <c r="E273" s="170"/>
    </row>
    <row r="274" spans="5:5" x14ac:dyDescent="0.3">
      <c r="E274" s="170"/>
    </row>
    <row r="275" spans="5:5" x14ac:dyDescent="0.3">
      <c r="E275" s="170"/>
    </row>
    <row r="276" spans="5:5" x14ac:dyDescent="0.3">
      <c r="E276" s="170"/>
    </row>
    <row r="277" spans="5:5" x14ac:dyDescent="0.3">
      <c r="E277" s="170"/>
    </row>
    <row r="278" spans="5:5" x14ac:dyDescent="0.3">
      <c r="E278" s="170"/>
    </row>
    <row r="279" spans="5:5" x14ac:dyDescent="0.3">
      <c r="E279" s="170"/>
    </row>
    <row r="280" spans="5:5" x14ac:dyDescent="0.3">
      <c r="E280" s="170"/>
    </row>
    <row r="281" spans="5:5" x14ac:dyDescent="0.3">
      <c r="E281" s="170"/>
    </row>
    <row r="282" spans="5:5" x14ac:dyDescent="0.3">
      <c r="E282" s="170"/>
    </row>
    <row r="283" spans="5:5" x14ac:dyDescent="0.3">
      <c r="E283" s="170"/>
    </row>
    <row r="284" spans="5:5" x14ac:dyDescent="0.3">
      <c r="E284" s="170"/>
    </row>
    <row r="285" spans="5:5" x14ac:dyDescent="0.3">
      <c r="E285" s="170"/>
    </row>
    <row r="286" spans="5:5" x14ac:dyDescent="0.3">
      <c r="E286" s="170"/>
    </row>
    <row r="287" spans="5:5" x14ac:dyDescent="0.3">
      <c r="E287" s="170"/>
    </row>
    <row r="288" spans="5:5" x14ac:dyDescent="0.3">
      <c r="E288" s="170"/>
    </row>
    <row r="289" spans="5:5" x14ac:dyDescent="0.3">
      <c r="E289" s="170"/>
    </row>
    <row r="290" spans="5:5" x14ac:dyDescent="0.3">
      <c r="E290" s="170"/>
    </row>
    <row r="291" spans="5:5" x14ac:dyDescent="0.3">
      <c r="E291" s="170"/>
    </row>
    <row r="292" spans="5:5" x14ac:dyDescent="0.3">
      <c r="E292" s="170"/>
    </row>
    <row r="293" spans="5:5" x14ac:dyDescent="0.3">
      <c r="E293" s="170"/>
    </row>
    <row r="294" spans="5:5" x14ac:dyDescent="0.3">
      <c r="E294" s="170"/>
    </row>
    <row r="295" spans="5:5" x14ac:dyDescent="0.3">
      <c r="E295" s="170"/>
    </row>
    <row r="296" spans="5:5" x14ac:dyDescent="0.3">
      <c r="E296" s="170"/>
    </row>
    <row r="297" spans="5:5" x14ac:dyDescent="0.3">
      <c r="E297" s="170"/>
    </row>
    <row r="298" spans="5:5" x14ac:dyDescent="0.3">
      <c r="E298" s="170"/>
    </row>
    <row r="299" spans="5:5" x14ac:dyDescent="0.3">
      <c r="E299" s="170"/>
    </row>
    <row r="300" spans="5:5" x14ac:dyDescent="0.3">
      <c r="E300" s="170"/>
    </row>
    <row r="301" spans="5:5" x14ac:dyDescent="0.3">
      <c r="E301" s="170"/>
    </row>
    <row r="302" spans="5:5" x14ac:dyDescent="0.3">
      <c r="E302" s="170"/>
    </row>
    <row r="303" spans="5:5" x14ac:dyDescent="0.3">
      <c r="E303" s="170"/>
    </row>
    <row r="304" spans="5:5" x14ac:dyDescent="0.3">
      <c r="E304" s="170"/>
    </row>
    <row r="305" spans="5:5" x14ac:dyDescent="0.3">
      <c r="E305" s="170"/>
    </row>
    <row r="306" spans="5:5" x14ac:dyDescent="0.3">
      <c r="E306" s="170"/>
    </row>
    <row r="307" spans="5:5" x14ac:dyDescent="0.3">
      <c r="E307" s="170"/>
    </row>
    <row r="308" spans="5:5" x14ac:dyDescent="0.3">
      <c r="E308" s="170"/>
    </row>
    <row r="309" spans="5:5" x14ac:dyDescent="0.3">
      <c r="E309" s="170"/>
    </row>
    <row r="310" spans="5:5" x14ac:dyDescent="0.3">
      <c r="E310" s="170"/>
    </row>
    <row r="311" spans="5:5" x14ac:dyDescent="0.3">
      <c r="E311" s="170"/>
    </row>
    <row r="312" spans="5:5" x14ac:dyDescent="0.3">
      <c r="E312" s="170"/>
    </row>
    <row r="313" spans="5:5" x14ac:dyDescent="0.3">
      <c r="E313" s="170"/>
    </row>
    <row r="314" spans="5:5" x14ac:dyDescent="0.3">
      <c r="E314" s="170"/>
    </row>
    <row r="315" spans="5:5" x14ac:dyDescent="0.3">
      <c r="E315" s="170"/>
    </row>
    <row r="316" spans="5:5" x14ac:dyDescent="0.3">
      <c r="E316" s="170"/>
    </row>
    <row r="317" spans="5:5" x14ac:dyDescent="0.3">
      <c r="E317" s="170"/>
    </row>
    <row r="318" spans="5:5" x14ac:dyDescent="0.3">
      <c r="E318" s="170"/>
    </row>
    <row r="319" spans="5:5" x14ac:dyDescent="0.3">
      <c r="E319" s="170"/>
    </row>
    <row r="320" spans="5:5" x14ac:dyDescent="0.3">
      <c r="E320" s="170"/>
    </row>
    <row r="321" spans="5:5" x14ac:dyDescent="0.3">
      <c r="E321" s="170"/>
    </row>
    <row r="322" spans="5:5" x14ac:dyDescent="0.3">
      <c r="E322" s="170"/>
    </row>
    <row r="323" spans="5:5" x14ac:dyDescent="0.3">
      <c r="E323" s="170"/>
    </row>
    <row r="324" spans="5:5" x14ac:dyDescent="0.3">
      <c r="E324" s="170"/>
    </row>
    <row r="325" spans="5:5" x14ac:dyDescent="0.3">
      <c r="E325" s="170"/>
    </row>
    <row r="326" spans="5:5" x14ac:dyDescent="0.3">
      <c r="E326" s="170"/>
    </row>
    <row r="327" spans="5:5" x14ac:dyDescent="0.3">
      <c r="E327" s="169"/>
    </row>
    <row r="328" spans="5:5" x14ac:dyDescent="0.3">
      <c r="E328" s="169"/>
    </row>
    <row r="329" spans="5:5" x14ac:dyDescent="0.3">
      <c r="E329" s="169"/>
    </row>
    <row r="330" spans="5:5" x14ac:dyDescent="0.3">
      <c r="E330" s="169"/>
    </row>
    <row r="331" spans="5:5" x14ac:dyDescent="0.3">
      <c r="E331" s="169"/>
    </row>
    <row r="332" spans="5:5" x14ac:dyDescent="0.3">
      <c r="E332" s="169"/>
    </row>
    <row r="333" spans="5:5" x14ac:dyDescent="0.3">
      <c r="E333" s="169"/>
    </row>
    <row r="334" spans="5:5" x14ac:dyDescent="0.3">
      <c r="E334" s="169"/>
    </row>
    <row r="335" spans="5:5" x14ac:dyDescent="0.3">
      <c r="E335" s="169"/>
    </row>
    <row r="336" spans="5:5" x14ac:dyDescent="0.3">
      <c r="E336" s="169"/>
    </row>
    <row r="337" spans="5:5" x14ac:dyDescent="0.3">
      <c r="E337" s="169"/>
    </row>
    <row r="338" spans="5:5" x14ac:dyDescent="0.3">
      <c r="E338" s="169"/>
    </row>
    <row r="339" spans="5:5" x14ac:dyDescent="0.3">
      <c r="E339" s="169"/>
    </row>
    <row r="340" spans="5:5" x14ac:dyDescent="0.3">
      <c r="E340" s="169"/>
    </row>
    <row r="341" spans="5:5" x14ac:dyDescent="0.3">
      <c r="E341" s="169"/>
    </row>
    <row r="342" spans="5:5" x14ac:dyDescent="0.3">
      <c r="E342" s="169"/>
    </row>
    <row r="343" spans="5:5" x14ac:dyDescent="0.3">
      <c r="E343" s="169"/>
    </row>
    <row r="344" spans="5:5" x14ac:dyDescent="0.3">
      <c r="E344" s="169"/>
    </row>
    <row r="345" spans="5:5" x14ac:dyDescent="0.3">
      <c r="E345" s="169"/>
    </row>
    <row r="346" spans="5:5" x14ac:dyDescent="0.3">
      <c r="E346" s="169"/>
    </row>
    <row r="347" spans="5:5" x14ac:dyDescent="0.3">
      <c r="E347" s="169"/>
    </row>
    <row r="348" spans="5:5" x14ac:dyDescent="0.3">
      <c r="E348" s="169"/>
    </row>
    <row r="349" spans="5:5" x14ac:dyDescent="0.3">
      <c r="E349" s="169"/>
    </row>
    <row r="350" spans="5:5" x14ac:dyDescent="0.3">
      <c r="E350" s="169"/>
    </row>
    <row r="351" spans="5:5" x14ac:dyDescent="0.3">
      <c r="E351" s="169"/>
    </row>
    <row r="352" spans="5:5" x14ac:dyDescent="0.3">
      <c r="E352" s="169"/>
    </row>
    <row r="353" spans="5:5" x14ac:dyDescent="0.3">
      <c r="E353" s="169"/>
    </row>
    <row r="354" spans="5:5" x14ac:dyDescent="0.3">
      <c r="E354" s="169"/>
    </row>
    <row r="355" spans="5:5" x14ac:dyDescent="0.3">
      <c r="E355" s="169"/>
    </row>
    <row r="356" spans="5:5" x14ac:dyDescent="0.3">
      <c r="E356" s="169"/>
    </row>
    <row r="357" spans="5:5" x14ac:dyDescent="0.3">
      <c r="E357" s="169"/>
    </row>
    <row r="358" spans="5:5" x14ac:dyDescent="0.3">
      <c r="E358" s="169"/>
    </row>
    <row r="359" spans="5:5" x14ac:dyDescent="0.3">
      <c r="E359" s="169"/>
    </row>
    <row r="360" spans="5:5" x14ac:dyDescent="0.3">
      <c r="E360" s="169"/>
    </row>
    <row r="361" spans="5:5" x14ac:dyDescent="0.3">
      <c r="E361" s="169"/>
    </row>
    <row r="362" spans="5:5" x14ac:dyDescent="0.3">
      <c r="E362" s="169"/>
    </row>
    <row r="363" spans="5:5" x14ac:dyDescent="0.3">
      <c r="E363" s="169"/>
    </row>
    <row r="364" spans="5:5" x14ac:dyDescent="0.3">
      <c r="E364" s="169"/>
    </row>
    <row r="365" spans="5:5" x14ac:dyDescent="0.3">
      <c r="E365" s="169"/>
    </row>
    <row r="366" spans="5:5" x14ac:dyDescent="0.3">
      <c r="E366" s="169"/>
    </row>
    <row r="367" spans="5:5" x14ac:dyDescent="0.3">
      <c r="E367" s="169"/>
    </row>
    <row r="368" spans="5:5" x14ac:dyDescent="0.3">
      <c r="E368" s="169"/>
    </row>
    <row r="369" spans="5:5" x14ac:dyDescent="0.3">
      <c r="E369" s="169"/>
    </row>
    <row r="370" spans="5:5" x14ac:dyDescent="0.3">
      <c r="E370" s="169"/>
    </row>
    <row r="371" spans="5:5" x14ac:dyDescent="0.3">
      <c r="E371" s="169"/>
    </row>
    <row r="372" spans="5:5" x14ac:dyDescent="0.3">
      <c r="E372" s="169"/>
    </row>
    <row r="373" spans="5:5" x14ac:dyDescent="0.3">
      <c r="E373" s="169"/>
    </row>
    <row r="374" spans="5:5" x14ac:dyDescent="0.3">
      <c r="E374" s="169"/>
    </row>
    <row r="375" spans="5:5" x14ac:dyDescent="0.3">
      <c r="E375" s="169"/>
    </row>
    <row r="376" spans="5:5" x14ac:dyDescent="0.3">
      <c r="E376" s="169"/>
    </row>
    <row r="377" spans="5:5" x14ac:dyDescent="0.3">
      <c r="E377" s="169"/>
    </row>
    <row r="378" spans="5:5" x14ac:dyDescent="0.3">
      <c r="E378" s="169"/>
    </row>
    <row r="379" spans="5:5" x14ac:dyDescent="0.3">
      <c r="E379" s="169"/>
    </row>
    <row r="380" spans="5:5" x14ac:dyDescent="0.3">
      <c r="E380" s="169"/>
    </row>
    <row r="381" spans="5:5" x14ac:dyDescent="0.3">
      <c r="E381" s="169"/>
    </row>
    <row r="382" spans="5:5" x14ac:dyDescent="0.3">
      <c r="E382" s="169"/>
    </row>
    <row r="383" spans="5:5" x14ac:dyDescent="0.3">
      <c r="E383" s="169"/>
    </row>
    <row r="384" spans="5:5" x14ac:dyDescent="0.3">
      <c r="E384" s="169"/>
    </row>
    <row r="385" spans="5:5" x14ac:dyDescent="0.3">
      <c r="E385" s="169"/>
    </row>
    <row r="386" spans="5:5" x14ac:dyDescent="0.3">
      <c r="E386" s="169"/>
    </row>
    <row r="387" spans="5:5" x14ac:dyDescent="0.3">
      <c r="E387" s="169"/>
    </row>
    <row r="388" spans="5:5" x14ac:dyDescent="0.3">
      <c r="E388" s="169"/>
    </row>
    <row r="389" spans="5:5" x14ac:dyDescent="0.3">
      <c r="E389" s="169"/>
    </row>
    <row r="390" spans="5:5" x14ac:dyDescent="0.3">
      <c r="E390" s="169"/>
    </row>
    <row r="391" spans="5:5" x14ac:dyDescent="0.3">
      <c r="E391" s="169"/>
    </row>
    <row r="392" spans="5:5" x14ac:dyDescent="0.3">
      <c r="E392" s="169"/>
    </row>
    <row r="393" spans="5:5" x14ac:dyDescent="0.3">
      <c r="E393" s="169"/>
    </row>
    <row r="394" spans="5:5" x14ac:dyDescent="0.3">
      <c r="E394" s="169"/>
    </row>
    <row r="395" spans="5:5" x14ac:dyDescent="0.3">
      <c r="E395" s="169"/>
    </row>
  </sheetData>
  <sheetProtection selectLockedCells="1"/>
  <mergeCells count="25">
    <mergeCell ref="D71:D77"/>
    <mergeCell ref="D78:D84"/>
    <mergeCell ref="D85:D91"/>
    <mergeCell ref="D134:D140"/>
    <mergeCell ref="D141:D147"/>
    <mergeCell ref="D92:D98"/>
    <mergeCell ref="D99:D105"/>
    <mergeCell ref="D106:D112"/>
    <mergeCell ref="D113:D119"/>
    <mergeCell ref="D120:D126"/>
    <mergeCell ref="D127:D133"/>
    <mergeCell ref="D15:D21"/>
    <mergeCell ref="D22:D28"/>
    <mergeCell ref="D2:N2"/>
    <mergeCell ref="D57:D63"/>
    <mergeCell ref="D64:D70"/>
    <mergeCell ref="D29:D35"/>
    <mergeCell ref="D36:D42"/>
    <mergeCell ref="D43:D49"/>
    <mergeCell ref="D50:D56"/>
    <mergeCell ref="J5:K5"/>
    <mergeCell ref="J4:K4"/>
    <mergeCell ref="D4:D7"/>
    <mergeCell ref="J6:K6"/>
    <mergeCell ref="D8:D14"/>
  </mergeCells>
  <conditionalFormatting sqref="F8:J147">
    <cfRule type="cellIs" dxfId="248" priority="5" operator="equal">
      <formula>#REF!</formula>
    </cfRule>
    <cfRule type="cellIs" dxfId="247" priority="6" operator="equal">
      <formula>#REF!</formula>
    </cfRule>
  </conditionalFormatting>
  <conditionalFormatting sqref="L8:N147">
    <cfRule type="cellIs" dxfId="246" priority="3" operator="equal">
      <formula>#REF!</formula>
    </cfRule>
    <cfRule type="cellIs" dxfId="245" priority="4" operator="equal">
      <formula>#REF!</formula>
    </cfRule>
  </conditionalFormatting>
  <conditionalFormatting sqref="K8:K147">
    <cfRule type="cellIs" dxfId="244" priority="1" operator="equal">
      <formula>#REF!</formula>
    </cfRule>
    <cfRule type="cellIs" dxfId="243" priority="2" operator="equal">
      <formula>#REF!</formula>
    </cfRule>
  </conditionalFormatting>
  <hyperlinks>
    <hyperlink ref="B5" location="cria_recria!D2" tooltip="Controle de criação, de pintinhos até início da produção." display="01. Cria e Recria" xr:uid="{00000000-0004-0000-0100-000000000000}"/>
    <hyperlink ref="B6" location="coleta_ovos!D2" tooltip="Coleta de ovos pasa consumo e revenda." display="02. Coleta de Ovos" xr:uid="{00000000-0004-0000-0100-000001000000}"/>
    <hyperlink ref="B7" location="viabilidade_negocio!D2" tooltip="Lançamento de informações para verificar viabilidade do negócio, custos com ração e produção de ovos." display="03. Viabilidade Negócio" xr:uid="{00000000-0004-0000-0100-000002000000}"/>
    <hyperlink ref="B8" location="entrada_animais!D2" tooltip="Lançamento de compras de animais, juntamente com preços, idades e locais de compra." display="04. Entrada Animais" xr:uid="{00000000-0004-0000-0100-000003000000}"/>
    <hyperlink ref="B9" location="contagem_animais!D2" tooltip="Controle de contagem de aves, para verificar possíveis perdas e manter exatidão nos relatórios." display="05. Cont. Animais" xr:uid="{00000000-0004-0000-0100-000004000000}"/>
    <hyperlink ref="B10" location="producao!A1" tooltip="Controle de produção de ovos galados." display="06. Ovos Galados" xr:uid="{00000000-0004-0000-0100-000005000000}"/>
    <hyperlink ref="B11" location="controle_chocadeiras!D2" tooltip="Acompanhamento da produção de pintinhos nas chocadeiras." display="07. Controle Chocad." xr:uid="{00000000-0004-0000-0100-000006000000}"/>
    <hyperlink ref="B12" location="resumo_chocadeira!D2" tooltip="Resumo de produção das chocadeiras." display="08. Resumo Chocad." xr:uid="{00000000-0004-0000-0100-000007000000}"/>
    <hyperlink ref="B13" location="formula_racao!D2" tooltip="Formulação da ração, com ingredientes e quantidades devidas." display="09. Fórm. de Ração" xr:uid="{00000000-0004-0000-0100-000008000000}"/>
    <hyperlink ref="B14" location="proteina_racao!D2" tooltip="Como produzir sua ração? Saiba proporção exata." display="10. Proteína Ração" xr:uid="{00000000-0004-0000-0100-000009000000}"/>
    <hyperlink ref="B15" location="custos_variaveis!D2" tooltip="Lançamento de todas despesas de seu negócio." display="11. Custo Variável" xr:uid="{00000000-0004-0000-0100-00000A000000}"/>
    <hyperlink ref="B16" location="cheque_receb!D2" tooltip="Cheque que serve como comprovante de entrega e nota promissória." display="12. Comprovante" xr:uid="{00000000-0004-0000-0100-00000B000000}"/>
    <hyperlink ref="B4" location="Menu!G13" display="MENU" xr:uid="{00000000-0004-0000-0100-00000C000000}"/>
  </hyperlinks>
  <pageMargins left="0.70866141732283472" right="0.70866141732283472" top="0.39370078740157483" bottom="0.39370078740157483" header="0.31496062992125984" footer="0.31496062992125984"/>
  <pageSetup paperSize="9" scale="68" fitToHeight="3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3">
    <pageSetUpPr fitToPage="1"/>
  </sheetPr>
  <dimension ref="A1:HW43"/>
  <sheetViews>
    <sheetView tabSelected="1" zoomScale="145" zoomScaleNormal="145" workbookViewId="0">
      <selection activeCell="B5" sqref="B5"/>
    </sheetView>
  </sheetViews>
  <sheetFormatPr defaultColWidth="9.140625" defaultRowHeight="13.5" x14ac:dyDescent="0.25"/>
  <cols>
    <col min="1" max="1" width="1.7109375" style="307" customWidth="1"/>
    <col min="2" max="2" width="13.85546875" style="307" customWidth="1"/>
    <col min="3" max="3" width="1.7109375" style="308" customWidth="1"/>
    <col min="4" max="4" width="8.42578125" style="337" customWidth="1"/>
    <col min="5" max="5" width="8.42578125" style="338" customWidth="1"/>
    <col min="6" max="6" width="8.42578125" style="326" customWidth="1"/>
    <col min="7" max="7" width="10.140625" style="326" bestFit="1" customWidth="1"/>
    <col min="8" max="10" width="8.42578125" style="326" customWidth="1"/>
    <col min="11" max="13" width="8.42578125" style="307" customWidth="1"/>
    <col min="14" max="14" width="8.42578125" style="339" customWidth="1"/>
    <col min="15" max="16384" width="9.140625" style="307"/>
  </cols>
  <sheetData>
    <row r="1" spans="1:231" ht="21.75" customHeight="1" x14ac:dyDescent="0.25"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309"/>
      <c r="V1" s="309"/>
      <c r="W1" s="309"/>
      <c r="AD1" s="309"/>
      <c r="AE1" s="309"/>
      <c r="AL1" s="309"/>
      <c r="AM1" s="309"/>
      <c r="AT1" s="309"/>
      <c r="AU1" s="309"/>
      <c r="BB1" s="309"/>
      <c r="BC1" s="309"/>
      <c r="BJ1" s="309"/>
      <c r="BK1" s="309"/>
      <c r="BR1" s="309"/>
      <c r="BS1" s="309"/>
      <c r="BZ1" s="309"/>
      <c r="CA1" s="309"/>
      <c r="CH1" s="309"/>
      <c r="CI1" s="309"/>
      <c r="CP1" s="309"/>
      <c r="CQ1" s="309"/>
      <c r="CX1" s="309"/>
      <c r="CY1" s="309"/>
      <c r="DF1" s="309"/>
      <c r="DG1" s="309"/>
      <c r="DN1" s="309"/>
      <c r="DO1" s="309"/>
      <c r="DV1" s="309"/>
      <c r="DW1" s="309"/>
      <c r="ED1" s="309"/>
      <c r="EE1" s="309"/>
      <c r="EL1" s="309"/>
      <c r="EM1" s="309"/>
      <c r="ET1" s="309"/>
      <c r="EU1" s="309"/>
      <c r="FB1" s="309"/>
      <c r="FC1" s="309"/>
      <c r="FJ1" s="309"/>
      <c r="FK1" s="309"/>
      <c r="FR1" s="309"/>
      <c r="FS1" s="309"/>
      <c r="FZ1" s="309"/>
      <c r="GA1" s="309"/>
      <c r="GH1" s="309"/>
      <c r="GI1" s="309"/>
      <c r="GP1" s="309"/>
      <c r="GQ1" s="309"/>
      <c r="GX1" s="309"/>
      <c r="GY1" s="309"/>
      <c r="HF1" s="309"/>
      <c r="HG1" s="309"/>
      <c r="HN1" s="309"/>
      <c r="HO1" s="309"/>
      <c r="HV1" s="309"/>
      <c r="HW1" s="309"/>
    </row>
    <row r="2" spans="1:231" ht="21.75" customHeight="1" x14ac:dyDescent="0.25">
      <c r="D2" s="468" t="s">
        <v>268</v>
      </c>
      <c r="E2" s="469"/>
      <c r="F2" s="469"/>
      <c r="G2" s="469"/>
      <c r="H2" s="469"/>
      <c r="I2" s="469"/>
      <c r="J2" s="469"/>
      <c r="K2" s="469"/>
      <c r="L2" s="469"/>
      <c r="M2" s="469"/>
      <c r="N2" s="469"/>
      <c r="O2" s="309"/>
      <c r="V2" s="309"/>
      <c r="W2" s="309"/>
      <c r="AD2" s="309"/>
      <c r="AE2" s="309"/>
      <c r="AL2" s="309"/>
      <c r="AM2" s="309"/>
      <c r="AT2" s="309"/>
      <c r="AU2" s="309"/>
      <c r="BB2" s="309"/>
      <c r="BC2" s="309"/>
      <c r="BJ2" s="309"/>
      <c r="BK2" s="309"/>
      <c r="BR2" s="309"/>
      <c r="BS2" s="309"/>
      <c r="BZ2" s="309"/>
      <c r="CA2" s="309"/>
      <c r="CH2" s="309"/>
      <c r="CI2" s="309"/>
      <c r="CP2" s="309"/>
      <c r="CQ2" s="309"/>
      <c r="CX2" s="309"/>
      <c r="CY2" s="309"/>
      <c r="DF2" s="309"/>
      <c r="DG2" s="309"/>
      <c r="DN2" s="309"/>
      <c r="DO2" s="309"/>
      <c r="DV2" s="309"/>
      <c r="DW2" s="309"/>
      <c r="ED2" s="309"/>
      <c r="EE2" s="309"/>
      <c r="EL2" s="309"/>
      <c r="EM2" s="309"/>
      <c r="ET2" s="309"/>
      <c r="EU2" s="309"/>
      <c r="FB2" s="309"/>
      <c r="FC2" s="309"/>
      <c r="FJ2" s="309"/>
      <c r="FK2" s="309"/>
      <c r="FR2" s="309"/>
      <c r="FS2" s="309"/>
      <c r="FZ2" s="309"/>
      <c r="GA2" s="309"/>
      <c r="GH2" s="309"/>
      <c r="GI2" s="309"/>
      <c r="GP2" s="309"/>
      <c r="GQ2" s="309"/>
      <c r="GX2" s="309"/>
      <c r="GY2" s="309"/>
      <c r="HF2" s="309"/>
      <c r="HG2" s="309"/>
      <c r="HN2" s="309"/>
      <c r="HO2" s="309"/>
      <c r="HV2" s="309"/>
      <c r="HW2" s="309"/>
    </row>
    <row r="3" spans="1:231" ht="21.75" customHeight="1" thickBot="1" x14ac:dyDescent="0.3">
      <c r="D3" s="310"/>
      <c r="E3" s="311"/>
      <c r="F3" s="312"/>
      <c r="G3" s="312"/>
      <c r="H3" s="312"/>
      <c r="I3" s="312"/>
      <c r="J3" s="312"/>
      <c r="K3" s="312"/>
      <c r="L3" s="312"/>
      <c r="M3" s="312"/>
      <c r="N3" s="313"/>
      <c r="O3" s="309"/>
      <c r="V3" s="309"/>
      <c r="W3" s="309"/>
      <c r="AD3" s="309"/>
      <c r="AE3" s="309"/>
      <c r="AL3" s="309"/>
      <c r="AM3" s="309"/>
      <c r="AT3" s="309"/>
      <c r="AU3" s="309"/>
      <c r="BB3" s="309"/>
      <c r="BC3" s="309"/>
      <c r="BJ3" s="309"/>
      <c r="BK3" s="309"/>
      <c r="BR3" s="309"/>
      <c r="BS3" s="309"/>
      <c r="BZ3" s="309"/>
      <c r="CA3" s="309"/>
      <c r="CH3" s="309"/>
      <c r="CI3" s="309"/>
      <c r="CP3" s="309"/>
      <c r="CQ3" s="309"/>
      <c r="CX3" s="309"/>
      <c r="CY3" s="309"/>
      <c r="DF3" s="309"/>
      <c r="DG3" s="309"/>
      <c r="DN3" s="309"/>
      <c r="DO3" s="309"/>
      <c r="DV3" s="309"/>
      <c r="DW3" s="309"/>
      <c r="ED3" s="309"/>
      <c r="EE3" s="309"/>
      <c r="EL3" s="309"/>
      <c r="EM3" s="309"/>
      <c r="ET3" s="309"/>
      <c r="EU3" s="309"/>
      <c r="FB3" s="309"/>
      <c r="FC3" s="309"/>
      <c r="FJ3" s="309"/>
      <c r="FK3" s="309"/>
      <c r="FR3" s="309"/>
      <c r="FS3" s="309"/>
      <c r="FZ3" s="309"/>
      <c r="GA3" s="309"/>
      <c r="GH3" s="309"/>
      <c r="GI3" s="309"/>
      <c r="GP3" s="309"/>
      <c r="GQ3" s="309"/>
      <c r="GX3" s="309"/>
      <c r="GY3" s="309"/>
      <c r="HF3" s="309"/>
      <c r="HG3" s="309"/>
      <c r="HN3" s="309"/>
      <c r="HO3" s="309"/>
      <c r="HV3" s="309"/>
      <c r="HW3" s="309"/>
    </row>
    <row r="4" spans="1:231" x14ac:dyDescent="0.25">
      <c r="B4" s="340" t="s">
        <v>214</v>
      </c>
      <c r="D4" s="314" t="s">
        <v>39</v>
      </c>
      <c r="E4" s="315" t="str">
        <f>IFERROR("",M4/cria_recria!H5)</f>
        <v/>
      </c>
      <c r="F4" s="316" t="s">
        <v>436</v>
      </c>
      <c r="G4" s="317">
        <f ca="1">IF(cria_recria!F6="","",(TODAY()-cria_recria!F6)/30)</f>
        <v>2.2666666666666666</v>
      </c>
      <c r="H4" s="316" t="s">
        <v>1</v>
      </c>
      <c r="I4" s="318">
        <f>IF(cria_recria!F4="","",cria_recria!F4)</f>
        <v>1</v>
      </c>
      <c r="J4" s="316" t="s">
        <v>75</v>
      </c>
      <c r="K4" s="318">
        <f>IF(cria_recria!H4="","",cria_recria!H4)</f>
        <v>100</v>
      </c>
      <c r="L4" s="316" t="s">
        <v>435</v>
      </c>
      <c r="M4" s="318">
        <f>IF(cria_recria!H5="","",cria_recria!H5)</f>
        <v>98</v>
      </c>
      <c r="N4" s="319"/>
    </row>
    <row r="5" spans="1:231" x14ac:dyDescent="0.25">
      <c r="B5" s="341" t="s">
        <v>426</v>
      </c>
      <c r="D5" s="320" t="s">
        <v>65</v>
      </c>
      <c r="E5" s="321" t="s">
        <v>33</v>
      </c>
      <c r="F5" s="321" t="s">
        <v>34</v>
      </c>
      <c r="G5" s="321" t="s">
        <v>35</v>
      </c>
      <c r="H5" s="321" t="s">
        <v>36</v>
      </c>
      <c r="I5" s="321" t="s">
        <v>37</v>
      </c>
      <c r="J5" s="321" t="s">
        <v>269</v>
      </c>
      <c r="K5" s="321" t="s">
        <v>30</v>
      </c>
      <c r="L5" s="321" t="s">
        <v>9</v>
      </c>
      <c r="M5" s="321" t="s">
        <v>220</v>
      </c>
      <c r="N5" s="322" t="s">
        <v>66</v>
      </c>
    </row>
    <row r="6" spans="1:231" ht="13.5" customHeight="1" x14ac:dyDescent="0.25">
      <c r="B6" s="342" t="s">
        <v>427</v>
      </c>
      <c r="D6" s="323">
        <v>1</v>
      </c>
      <c r="E6" s="279">
        <v>85</v>
      </c>
      <c r="F6" s="279">
        <v>3</v>
      </c>
      <c r="G6" s="279">
        <v>1</v>
      </c>
      <c r="H6" s="279">
        <v>0</v>
      </c>
      <c r="I6" s="279">
        <v>2</v>
      </c>
      <c r="J6" s="279"/>
      <c r="K6" s="324">
        <f>SUM(E6:I6)</f>
        <v>91</v>
      </c>
      <c r="L6" s="279"/>
      <c r="M6" s="279"/>
      <c r="N6" s="325">
        <f t="shared" ref="N6:N36" si="0">K6/$M$4</f>
        <v>0.9285714285714286</v>
      </c>
    </row>
    <row r="7" spans="1:231" ht="13.5" customHeight="1" x14ac:dyDescent="0.25">
      <c r="A7" s="326"/>
      <c r="B7" s="343" t="s">
        <v>428</v>
      </c>
      <c r="C7" s="327"/>
      <c r="D7" s="323">
        <v>2</v>
      </c>
      <c r="E7" s="279"/>
      <c r="F7" s="279"/>
      <c r="G7" s="279"/>
      <c r="H7" s="279"/>
      <c r="I7" s="279"/>
      <c r="J7" s="279"/>
      <c r="K7" s="324">
        <f>SUM(E7:I7)</f>
        <v>0</v>
      </c>
      <c r="L7" s="279"/>
      <c r="M7" s="279"/>
      <c r="N7" s="325">
        <f t="shared" si="0"/>
        <v>0</v>
      </c>
    </row>
    <row r="8" spans="1:231" ht="13.5" customHeight="1" x14ac:dyDescent="0.25">
      <c r="A8" s="328"/>
      <c r="B8" s="342" t="s">
        <v>429</v>
      </c>
      <c r="C8" s="329"/>
      <c r="D8" s="323">
        <v>3</v>
      </c>
      <c r="E8" s="279"/>
      <c r="F8" s="279"/>
      <c r="G8" s="279"/>
      <c r="H8" s="279"/>
      <c r="I8" s="279"/>
      <c r="J8" s="279"/>
      <c r="K8" s="324">
        <f t="shared" ref="K8:K36" si="1">SUM(E8:I8)</f>
        <v>0</v>
      </c>
      <c r="L8" s="279"/>
      <c r="M8" s="279"/>
      <c r="N8" s="325">
        <f t="shared" si="0"/>
        <v>0</v>
      </c>
    </row>
    <row r="9" spans="1:231" ht="13.5" customHeight="1" x14ac:dyDescent="0.25">
      <c r="A9" s="330"/>
      <c r="B9" s="343" t="s">
        <v>434</v>
      </c>
      <c r="C9" s="331"/>
      <c r="D9" s="323">
        <v>4</v>
      </c>
      <c r="E9" s="279"/>
      <c r="F9" s="279"/>
      <c r="G9" s="279"/>
      <c r="H9" s="279"/>
      <c r="I9" s="279"/>
      <c r="J9" s="279"/>
      <c r="K9" s="324">
        <f t="shared" si="1"/>
        <v>0</v>
      </c>
      <c r="L9" s="279"/>
      <c r="M9" s="279"/>
      <c r="N9" s="325">
        <f t="shared" si="0"/>
        <v>0</v>
      </c>
    </row>
    <row r="10" spans="1:231" ht="13.5" customHeight="1" x14ac:dyDescent="0.25">
      <c r="B10" s="342" t="s">
        <v>430</v>
      </c>
      <c r="C10" s="331"/>
      <c r="D10" s="323">
        <v>5</v>
      </c>
      <c r="E10" s="279"/>
      <c r="F10" s="279"/>
      <c r="G10" s="279"/>
      <c r="H10" s="279"/>
      <c r="I10" s="279"/>
      <c r="J10" s="279"/>
      <c r="K10" s="324">
        <f t="shared" si="1"/>
        <v>0</v>
      </c>
      <c r="L10" s="279"/>
      <c r="M10" s="279"/>
      <c r="N10" s="325">
        <f t="shared" si="0"/>
        <v>0</v>
      </c>
    </row>
    <row r="11" spans="1:231" ht="13.5" customHeight="1" x14ac:dyDescent="0.25">
      <c r="B11" s="343" t="s">
        <v>431</v>
      </c>
      <c r="C11" s="331"/>
      <c r="D11" s="323">
        <v>6</v>
      </c>
      <c r="E11" s="279"/>
      <c r="F11" s="279"/>
      <c r="G11" s="279"/>
      <c r="H11" s="279"/>
      <c r="I11" s="279"/>
      <c r="J11" s="279"/>
      <c r="K11" s="324">
        <f t="shared" si="1"/>
        <v>0</v>
      </c>
      <c r="L11" s="279"/>
      <c r="M11" s="279"/>
      <c r="N11" s="325">
        <f t="shared" si="0"/>
        <v>0</v>
      </c>
    </row>
    <row r="12" spans="1:231" ht="13.5" customHeight="1" x14ac:dyDescent="0.25">
      <c r="B12" s="342" t="s">
        <v>432</v>
      </c>
      <c r="C12" s="331"/>
      <c r="D12" s="323">
        <v>7</v>
      </c>
      <c r="E12" s="279"/>
      <c r="F12" s="279"/>
      <c r="G12" s="279"/>
      <c r="H12" s="279"/>
      <c r="I12" s="279"/>
      <c r="J12" s="279"/>
      <c r="K12" s="324">
        <f t="shared" si="1"/>
        <v>0</v>
      </c>
      <c r="L12" s="279"/>
      <c r="M12" s="279"/>
      <c r="N12" s="325">
        <f t="shared" si="0"/>
        <v>0</v>
      </c>
    </row>
    <row r="13" spans="1:231" ht="13.5" customHeight="1" x14ac:dyDescent="0.25">
      <c r="B13" s="343" t="s">
        <v>433</v>
      </c>
      <c r="C13" s="331"/>
      <c r="D13" s="323">
        <v>8</v>
      </c>
      <c r="E13" s="279"/>
      <c r="F13" s="279"/>
      <c r="G13" s="279"/>
      <c r="H13" s="279"/>
      <c r="I13" s="279"/>
      <c r="J13" s="279"/>
      <c r="K13" s="324">
        <f t="shared" si="1"/>
        <v>0</v>
      </c>
      <c r="L13" s="279"/>
      <c r="M13" s="279"/>
      <c r="N13" s="325">
        <f t="shared" si="0"/>
        <v>0</v>
      </c>
    </row>
    <row r="14" spans="1:231" ht="13.5" customHeight="1" x14ac:dyDescent="0.25">
      <c r="B14" s="342" t="s">
        <v>424</v>
      </c>
      <c r="C14" s="331"/>
      <c r="D14" s="323">
        <v>9</v>
      </c>
      <c r="E14" s="279"/>
      <c r="F14" s="279"/>
      <c r="G14" s="279"/>
      <c r="H14" s="279"/>
      <c r="I14" s="279"/>
      <c r="J14" s="279"/>
      <c r="K14" s="324">
        <f t="shared" si="1"/>
        <v>0</v>
      </c>
      <c r="L14" s="279"/>
      <c r="M14" s="279"/>
      <c r="N14" s="325">
        <f t="shared" si="0"/>
        <v>0</v>
      </c>
    </row>
    <row r="15" spans="1:231" ht="13.5" customHeight="1" x14ac:dyDescent="0.25">
      <c r="B15" s="343" t="s">
        <v>425</v>
      </c>
      <c r="C15" s="331"/>
      <c r="D15" s="323">
        <v>10</v>
      </c>
      <c r="E15" s="279"/>
      <c r="F15" s="279"/>
      <c r="G15" s="279"/>
      <c r="H15" s="279"/>
      <c r="I15" s="279"/>
      <c r="J15" s="279"/>
      <c r="K15" s="324">
        <f t="shared" si="1"/>
        <v>0</v>
      </c>
      <c r="L15" s="279"/>
      <c r="M15" s="279"/>
      <c r="N15" s="325">
        <f t="shared" si="0"/>
        <v>0</v>
      </c>
    </row>
    <row r="16" spans="1:231" ht="13.5" customHeight="1" thickBot="1" x14ac:dyDescent="0.3">
      <c r="B16" s="344" t="s">
        <v>453</v>
      </c>
      <c r="C16" s="331"/>
      <c r="D16" s="323">
        <v>11</v>
      </c>
      <c r="E16" s="279"/>
      <c r="F16" s="279"/>
      <c r="G16" s="279"/>
      <c r="H16" s="279"/>
      <c r="I16" s="279"/>
      <c r="J16" s="279"/>
      <c r="K16" s="324">
        <f t="shared" si="1"/>
        <v>0</v>
      </c>
      <c r="L16" s="279"/>
      <c r="M16" s="279"/>
      <c r="N16" s="325">
        <f t="shared" si="0"/>
        <v>0</v>
      </c>
    </row>
    <row r="17" spans="2:14" ht="13.5" customHeight="1" x14ac:dyDescent="0.3">
      <c r="B17" s="332"/>
      <c r="C17" s="331"/>
      <c r="D17" s="323">
        <v>12</v>
      </c>
      <c r="E17" s="279"/>
      <c r="F17" s="279"/>
      <c r="G17" s="279"/>
      <c r="H17" s="279"/>
      <c r="I17" s="279"/>
      <c r="J17" s="279"/>
      <c r="K17" s="324">
        <f t="shared" si="1"/>
        <v>0</v>
      </c>
      <c r="L17" s="279"/>
      <c r="M17" s="279"/>
      <c r="N17" s="325">
        <f t="shared" si="0"/>
        <v>0</v>
      </c>
    </row>
    <row r="18" spans="2:14" ht="13.5" customHeight="1" x14ac:dyDescent="0.3">
      <c r="B18" s="332"/>
      <c r="C18" s="331"/>
      <c r="D18" s="323">
        <v>13</v>
      </c>
      <c r="E18" s="279"/>
      <c r="F18" s="279"/>
      <c r="G18" s="279"/>
      <c r="H18" s="279"/>
      <c r="I18" s="279"/>
      <c r="J18" s="279"/>
      <c r="K18" s="324">
        <f t="shared" si="1"/>
        <v>0</v>
      </c>
      <c r="L18" s="279"/>
      <c r="M18" s="279"/>
      <c r="N18" s="325">
        <f t="shared" si="0"/>
        <v>0</v>
      </c>
    </row>
    <row r="19" spans="2:14" ht="13.5" customHeight="1" x14ac:dyDescent="0.3">
      <c r="B19" s="332"/>
      <c r="C19" s="331"/>
      <c r="D19" s="323">
        <v>14</v>
      </c>
      <c r="E19" s="279"/>
      <c r="F19" s="279"/>
      <c r="G19" s="279"/>
      <c r="H19" s="279"/>
      <c r="I19" s="279"/>
      <c r="J19" s="279"/>
      <c r="K19" s="324">
        <f t="shared" si="1"/>
        <v>0</v>
      </c>
      <c r="L19" s="279"/>
      <c r="M19" s="279"/>
      <c r="N19" s="325">
        <f t="shared" si="0"/>
        <v>0</v>
      </c>
    </row>
    <row r="20" spans="2:14" ht="13.5" customHeight="1" x14ac:dyDescent="0.25">
      <c r="C20" s="331"/>
      <c r="D20" s="323">
        <v>15</v>
      </c>
      <c r="E20" s="279"/>
      <c r="F20" s="279"/>
      <c r="G20" s="279"/>
      <c r="H20" s="279"/>
      <c r="I20" s="279"/>
      <c r="J20" s="279"/>
      <c r="K20" s="324">
        <f t="shared" si="1"/>
        <v>0</v>
      </c>
      <c r="L20" s="279"/>
      <c r="M20" s="279"/>
      <c r="N20" s="325">
        <f t="shared" si="0"/>
        <v>0</v>
      </c>
    </row>
    <row r="21" spans="2:14" ht="13.5" customHeight="1" x14ac:dyDescent="0.25">
      <c r="D21" s="323">
        <v>16</v>
      </c>
      <c r="E21" s="279"/>
      <c r="F21" s="279"/>
      <c r="G21" s="279"/>
      <c r="H21" s="279"/>
      <c r="I21" s="279"/>
      <c r="J21" s="279"/>
      <c r="K21" s="324">
        <f t="shared" si="1"/>
        <v>0</v>
      </c>
      <c r="L21" s="279"/>
      <c r="M21" s="279"/>
      <c r="N21" s="325">
        <f t="shared" si="0"/>
        <v>0</v>
      </c>
    </row>
    <row r="22" spans="2:14" ht="13.5" customHeight="1" x14ac:dyDescent="0.25">
      <c r="D22" s="323">
        <v>17</v>
      </c>
      <c r="E22" s="279"/>
      <c r="F22" s="279"/>
      <c r="G22" s="279"/>
      <c r="H22" s="279"/>
      <c r="I22" s="279"/>
      <c r="J22" s="279"/>
      <c r="K22" s="324">
        <f t="shared" si="1"/>
        <v>0</v>
      </c>
      <c r="L22" s="279"/>
      <c r="M22" s="279"/>
      <c r="N22" s="325">
        <f t="shared" si="0"/>
        <v>0</v>
      </c>
    </row>
    <row r="23" spans="2:14" ht="13.5" customHeight="1" x14ac:dyDescent="0.25">
      <c r="D23" s="323">
        <v>18</v>
      </c>
      <c r="E23" s="279"/>
      <c r="F23" s="279"/>
      <c r="G23" s="279"/>
      <c r="H23" s="279"/>
      <c r="I23" s="279"/>
      <c r="J23" s="279"/>
      <c r="K23" s="324">
        <f t="shared" si="1"/>
        <v>0</v>
      </c>
      <c r="L23" s="279"/>
      <c r="M23" s="279"/>
      <c r="N23" s="325">
        <f t="shared" si="0"/>
        <v>0</v>
      </c>
    </row>
    <row r="24" spans="2:14" ht="13.5" customHeight="1" x14ac:dyDescent="0.25">
      <c r="D24" s="323">
        <v>19</v>
      </c>
      <c r="E24" s="279"/>
      <c r="F24" s="279"/>
      <c r="G24" s="279"/>
      <c r="H24" s="279"/>
      <c r="I24" s="279"/>
      <c r="J24" s="279"/>
      <c r="K24" s="324">
        <f t="shared" si="1"/>
        <v>0</v>
      </c>
      <c r="L24" s="279"/>
      <c r="M24" s="279"/>
      <c r="N24" s="325">
        <f t="shared" si="0"/>
        <v>0</v>
      </c>
    </row>
    <row r="25" spans="2:14" ht="13.5" customHeight="1" x14ac:dyDescent="0.25">
      <c r="D25" s="323">
        <v>20</v>
      </c>
      <c r="E25" s="279"/>
      <c r="F25" s="279"/>
      <c r="G25" s="279"/>
      <c r="H25" s="279"/>
      <c r="I25" s="279"/>
      <c r="J25" s="279"/>
      <c r="K25" s="324">
        <f t="shared" si="1"/>
        <v>0</v>
      </c>
      <c r="L25" s="279"/>
      <c r="M25" s="279"/>
      <c r="N25" s="325">
        <f t="shared" si="0"/>
        <v>0</v>
      </c>
    </row>
    <row r="26" spans="2:14" ht="13.5" customHeight="1" x14ac:dyDescent="0.25">
      <c r="D26" s="323">
        <v>21</v>
      </c>
      <c r="E26" s="279"/>
      <c r="F26" s="279"/>
      <c r="G26" s="279"/>
      <c r="H26" s="279"/>
      <c r="I26" s="279"/>
      <c r="J26" s="279"/>
      <c r="K26" s="324">
        <f t="shared" si="1"/>
        <v>0</v>
      </c>
      <c r="L26" s="279"/>
      <c r="M26" s="279"/>
      <c r="N26" s="325">
        <f t="shared" si="0"/>
        <v>0</v>
      </c>
    </row>
    <row r="27" spans="2:14" ht="13.5" customHeight="1" x14ac:dyDescent="0.25">
      <c r="D27" s="323">
        <v>22</v>
      </c>
      <c r="E27" s="279"/>
      <c r="F27" s="279"/>
      <c r="G27" s="279"/>
      <c r="H27" s="279"/>
      <c r="I27" s="279"/>
      <c r="J27" s="279"/>
      <c r="K27" s="324">
        <f t="shared" si="1"/>
        <v>0</v>
      </c>
      <c r="L27" s="279"/>
      <c r="M27" s="279"/>
      <c r="N27" s="325">
        <f t="shared" si="0"/>
        <v>0</v>
      </c>
    </row>
    <row r="28" spans="2:14" ht="13.5" customHeight="1" x14ac:dyDescent="0.25">
      <c r="D28" s="323">
        <v>23</v>
      </c>
      <c r="E28" s="279"/>
      <c r="F28" s="279"/>
      <c r="G28" s="279"/>
      <c r="H28" s="279"/>
      <c r="I28" s="279"/>
      <c r="J28" s="279"/>
      <c r="K28" s="324">
        <f t="shared" si="1"/>
        <v>0</v>
      </c>
      <c r="L28" s="279"/>
      <c r="M28" s="279"/>
      <c r="N28" s="325">
        <f t="shared" si="0"/>
        <v>0</v>
      </c>
    </row>
    <row r="29" spans="2:14" ht="13.5" customHeight="1" x14ac:dyDescent="0.25">
      <c r="D29" s="323">
        <v>24</v>
      </c>
      <c r="E29" s="279"/>
      <c r="F29" s="279"/>
      <c r="G29" s="279"/>
      <c r="H29" s="279"/>
      <c r="I29" s="279"/>
      <c r="J29" s="279"/>
      <c r="K29" s="324">
        <f t="shared" si="1"/>
        <v>0</v>
      </c>
      <c r="L29" s="279"/>
      <c r="M29" s="279"/>
      <c r="N29" s="325">
        <f t="shared" si="0"/>
        <v>0</v>
      </c>
    </row>
    <row r="30" spans="2:14" ht="13.5" customHeight="1" x14ac:dyDescent="0.25">
      <c r="D30" s="323">
        <v>25</v>
      </c>
      <c r="E30" s="279"/>
      <c r="F30" s="279"/>
      <c r="G30" s="279"/>
      <c r="H30" s="279"/>
      <c r="I30" s="279"/>
      <c r="J30" s="279"/>
      <c r="K30" s="324">
        <f t="shared" si="1"/>
        <v>0</v>
      </c>
      <c r="L30" s="279"/>
      <c r="M30" s="279"/>
      <c r="N30" s="325">
        <f t="shared" si="0"/>
        <v>0</v>
      </c>
    </row>
    <row r="31" spans="2:14" ht="13.5" customHeight="1" x14ac:dyDescent="0.25">
      <c r="D31" s="323">
        <v>26</v>
      </c>
      <c r="E31" s="279"/>
      <c r="F31" s="279"/>
      <c r="G31" s="279"/>
      <c r="H31" s="279"/>
      <c r="I31" s="279"/>
      <c r="J31" s="279"/>
      <c r="K31" s="324">
        <f t="shared" si="1"/>
        <v>0</v>
      </c>
      <c r="L31" s="279"/>
      <c r="M31" s="279"/>
      <c r="N31" s="325">
        <f t="shared" si="0"/>
        <v>0</v>
      </c>
    </row>
    <row r="32" spans="2:14" ht="13.5" customHeight="1" x14ac:dyDescent="0.25">
      <c r="D32" s="323">
        <v>27</v>
      </c>
      <c r="E32" s="279"/>
      <c r="F32" s="279"/>
      <c r="G32" s="279"/>
      <c r="H32" s="279"/>
      <c r="I32" s="279"/>
      <c r="J32" s="279"/>
      <c r="K32" s="324">
        <f t="shared" si="1"/>
        <v>0</v>
      </c>
      <c r="L32" s="279"/>
      <c r="M32" s="279"/>
      <c r="N32" s="325">
        <f t="shared" si="0"/>
        <v>0</v>
      </c>
    </row>
    <row r="33" spans="4:14" ht="13.5" customHeight="1" x14ac:dyDescent="0.25">
      <c r="D33" s="323">
        <v>28</v>
      </c>
      <c r="E33" s="279"/>
      <c r="F33" s="279"/>
      <c r="G33" s="279"/>
      <c r="H33" s="279"/>
      <c r="I33" s="279"/>
      <c r="J33" s="279"/>
      <c r="K33" s="324">
        <f t="shared" si="1"/>
        <v>0</v>
      </c>
      <c r="L33" s="279"/>
      <c r="M33" s="279"/>
      <c r="N33" s="325">
        <f t="shared" si="0"/>
        <v>0</v>
      </c>
    </row>
    <row r="34" spans="4:14" ht="13.5" customHeight="1" x14ac:dyDescent="0.25">
      <c r="D34" s="323">
        <v>29</v>
      </c>
      <c r="E34" s="279"/>
      <c r="F34" s="279"/>
      <c r="G34" s="279"/>
      <c r="H34" s="279"/>
      <c r="I34" s="279"/>
      <c r="J34" s="279"/>
      <c r="K34" s="324">
        <f t="shared" si="1"/>
        <v>0</v>
      </c>
      <c r="L34" s="279"/>
      <c r="M34" s="279"/>
      <c r="N34" s="325">
        <f t="shared" si="0"/>
        <v>0</v>
      </c>
    </row>
    <row r="35" spans="4:14" ht="13.5" customHeight="1" x14ac:dyDescent="0.25">
      <c r="D35" s="323">
        <v>30</v>
      </c>
      <c r="E35" s="279"/>
      <c r="F35" s="279"/>
      <c r="G35" s="279"/>
      <c r="H35" s="279"/>
      <c r="I35" s="279"/>
      <c r="J35" s="279"/>
      <c r="K35" s="324">
        <f t="shared" si="1"/>
        <v>0</v>
      </c>
      <c r="L35" s="279"/>
      <c r="M35" s="279"/>
      <c r="N35" s="325">
        <f t="shared" si="0"/>
        <v>0</v>
      </c>
    </row>
    <row r="36" spans="4:14" ht="13.5" customHeight="1" thickBot="1" x14ac:dyDescent="0.3">
      <c r="D36" s="333">
        <v>31</v>
      </c>
      <c r="E36" s="280"/>
      <c r="F36" s="280"/>
      <c r="G36" s="280"/>
      <c r="H36" s="280"/>
      <c r="I36" s="280"/>
      <c r="J36" s="280"/>
      <c r="K36" s="335">
        <f t="shared" si="1"/>
        <v>0</v>
      </c>
      <c r="L36" s="334"/>
      <c r="M36" s="334"/>
      <c r="N36" s="336">
        <f t="shared" si="0"/>
        <v>0</v>
      </c>
    </row>
    <row r="37" spans="4:14" ht="14.25" thickBot="1" x14ac:dyDescent="0.3"/>
    <row r="38" spans="4:14" ht="15" customHeight="1" x14ac:dyDescent="0.25">
      <c r="D38" s="464" t="s">
        <v>68</v>
      </c>
      <c r="E38" s="465"/>
      <c r="F38" s="465" t="s">
        <v>73</v>
      </c>
      <c r="G38" s="465"/>
      <c r="H38" s="465" t="s">
        <v>74</v>
      </c>
      <c r="I38" s="466"/>
    </row>
    <row r="39" spans="4:14" x14ac:dyDescent="0.25">
      <c r="D39" s="474">
        <f>SUM(K6:K36)</f>
        <v>91</v>
      </c>
      <c r="E39" s="475"/>
      <c r="F39" s="476">
        <v>1</v>
      </c>
      <c r="G39" s="476"/>
      <c r="H39" s="484">
        <f>SUM(L6:M36)</f>
        <v>0</v>
      </c>
      <c r="I39" s="485"/>
    </row>
    <row r="40" spans="4:14" ht="15" customHeight="1" x14ac:dyDescent="0.25">
      <c r="D40" s="477" t="s">
        <v>69</v>
      </c>
      <c r="E40" s="478"/>
      <c r="F40" s="478" t="s">
        <v>71</v>
      </c>
      <c r="G40" s="478"/>
      <c r="H40" s="484"/>
      <c r="I40" s="485"/>
    </row>
    <row r="41" spans="4:14" x14ac:dyDescent="0.25">
      <c r="D41" s="479">
        <f>SUM(J6:J36)</f>
        <v>0</v>
      </c>
      <c r="E41" s="480"/>
      <c r="F41" s="481">
        <f>D43*F39</f>
        <v>0</v>
      </c>
      <c r="G41" s="482"/>
      <c r="H41" s="484"/>
      <c r="I41" s="485"/>
    </row>
    <row r="42" spans="4:14" ht="15" customHeight="1" x14ac:dyDescent="0.25">
      <c r="D42" s="477" t="s">
        <v>70</v>
      </c>
      <c r="E42" s="478"/>
      <c r="F42" s="478" t="s">
        <v>72</v>
      </c>
      <c r="G42" s="478"/>
      <c r="H42" s="478"/>
      <c r="I42" s="483"/>
    </row>
    <row r="43" spans="4:14" ht="14.25" thickBot="1" x14ac:dyDescent="0.3">
      <c r="D43" s="470">
        <f>D41/12</f>
        <v>0</v>
      </c>
      <c r="E43" s="471"/>
      <c r="F43" s="472"/>
      <c r="G43" s="472"/>
      <c r="H43" s="472"/>
      <c r="I43" s="473"/>
    </row>
  </sheetData>
  <sheetProtection selectLockedCells="1"/>
  <mergeCells count="16">
    <mergeCell ref="D43:E43"/>
    <mergeCell ref="F43:I43"/>
    <mergeCell ref="D39:E39"/>
    <mergeCell ref="F39:G39"/>
    <mergeCell ref="D40:E40"/>
    <mergeCell ref="F40:G40"/>
    <mergeCell ref="D41:E41"/>
    <mergeCell ref="F41:G41"/>
    <mergeCell ref="D42:E42"/>
    <mergeCell ref="F42:I42"/>
    <mergeCell ref="H39:I41"/>
    <mergeCell ref="D38:E38"/>
    <mergeCell ref="F38:G38"/>
    <mergeCell ref="H38:I38"/>
    <mergeCell ref="D1:N1"/>
    <mergeCell ref="D2:N2"/>
  </mergeCells>
  <conditionalFormatting sqref="D6:N36">
    <cfRule type="cellIs" dxfId="242" priority="1" operator="equal">
      <formula>#REF!</formula>
    </cfRule>
    <cfRule type="cellIs" dxfId="241" priority="2" operator="equal">
      <formula>#REF!</formula>
    </cfRule>
  </conditionalFormatting>
  <hyperlinks>
    <hyperlink ref="B5" location="cria_recria!D2" tooltip="Controle de criação, de pintinhos até início da produção." display="01. Cria e Recria" xr:uid="{00000000-0004-0000-0200-000000000000}"/>
    <hyperlink ref="B6" location="coleta_ovos!D2" tooltip="Coleta de ovos pasa consumo e revenda." display="02. Coleta de Ovos" xr:uid="{00000000-0004-0000-0200-000001000000}"/>
    <hyperlink ref="B7" location="viabilidade_negocio!D2" tooltip="Lançamento de informações para verificar viabilidade do negócio, custos com ração e produção de ovos." display="03. Viabilidade Negócio" xr:uid="{00000000-0004-0000-0200-000002000000}"/>
    <hyperlink ref="B8" location="entrada_animais!D2" tooltip="Lançamento de compras de animais, juntamente com preços, idades e locais de compra." display="04. Entrada Animais" xr:uid="{00000000-0004-0000-0200-000003000000}"/>
    <hyperlink ref="B9" location="contagem_animais!D2" tooltip="Controle de contagem de aves, para verificar possíveis perdas e manter exatidão nos relatórios." display="05. Cont. Animais" xr:uid="{00000000-0004-0000-0200-000004000000}"/>
    <hyperlink ref="B10" location="producao!A1" tooltip="Controle de produção de ovos galados." display="06. Ovos Galados" xr:uid="{00000000-0004-0000-0200-000005000000}"/>
    <hyperlink ref="B11" location="controle_chocadeiras!D2" tooltip="Acompanhamento da produção de pintinhos nas chocadeiras." display="07. Controle Chocad." xr:uid="{00000000-0004-0000-0200-000006000000}"/>
    <hyperlink ref="B12" location="resumo_chocadeira!D2" tooltip="Resumo de produção das chocadeiras." display="08. Resumo Chocad." xr:uid="{00000000-0004-0000-0200-000007000000}"/>
    <hyperlink ref="B13" location="formula_racao!D2" tooltip="Formulação da ração, com ingredientes e quantidades devidas." display="09. Fórm. de Ração" xr:uid="{00000000-0004-0000-0200-000008000000}"/>
    <hyperlink ref="B14" location="proteina_racao!D2" tooltip="Como produzir sua ração? Saiba proporção exata." display="10. Proteína Ração" xr:uid="{00000000-0004-0000-0200-000009000000}"/>
    <hyperlink ref="B15" location="custos_variaveis!D2" tooltip="Lançamento de todas despesas de seu negócio." display="11. Custo Variável" xr:uid="{00000000-0004-0000-0200-00000A000000}"/>
    <hyperlink ref="B16" location="cheque_receb!D2" tooltip="Cheque que serve como comprovante de entrega e nota promissória." display="12. Comprovante" xr:uid="{00000000-0004-0000-0200-00000B000000}"/>
    <hyperlink ref="B4" location="Menu!G13" display="MENU" xr:uid="{00000000-0004-0000-0200-00000C000000}"/>
  </hyperlinks>
  <pageMargins left="0.11811023622047245" right="0.11811023622047245" top="0.47244094488188981" bottom="0.59055118110236227" header="0.31496062992125984" footer="0.55118110236220474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4"/>
  <dimension ref="A1:HS112"/>
  <sheetViews>
    <sheetView topLeftCell="C2" zoomScale="145" zoomScaleNormal="145" workbookViewId="0">
      <selection activeCell="D2" sqref="D2:M2"/>
    </sheetView>
  </sheetViews>
  <sheetFormatPr defaultRowHeight="15" x14ac:dyDescent="0.25"/>
  <cols>
    <col min="1" max="1" width="1.7109375" style="45" customWidth="1"/>
    <col min="2" max="2" width="13.85546875" style="45" customWidth="1"/>
    <col min="3" max="3" width="1.7109375" style="55" customWidth="1"/>
    <col min="4" max="4" width="7.140625" style="29" customWidth="1"/>
    <col min="5" max="5" width="9.42578125" style="1" customWidth="1"/>
    <col min="6" max="7" width="9.42578125" style="31" customWidth="1"/>
    <col min="8" max="8" width="11.28515625" style="31" bestFit="1" customWidth="1"/>
    <col min="9" max="9" width="9.42578125" style="31" customWidth="1"/>
    <col min="10" max="10" width="11.5703125" style="36" bestFit="1" customWidth="1"/>
    <col min="11" max="11" width="9.42578125" style="29" customWidth="1"/>
    <col min="12" max="12" width="11.28515625" style="34" customWidth="1"/>
    <col min="13" max="13" width="16.140625" style="29" bestFit="1" customWidth="1"/>
    <col min="14" max="15" width="10.28515625" style="24" customWidth="1"/>
    <col min="16" max="17" width="10.28515625" style="25" customWidth="1"/>
    <col min="18" max="16384" width="9.140625" style="1"/>
  </cols>
  <sheetData>
    <row r="1" spans="1:227" ht="21.75" customHeight="1" x14ac:dyDescent="0.25">
      <c r="D1" s="486"/>
      <c r="E1" s="486"/>
      <c r="F1" s="486"/>
      <c r="G1" s="486"/>
      <c r="H1" s="486"/>
      <c r="I1" s="486"/>
      <c r="J1" s="486"/>
      <c r="K1" s="486"/>
      <c r="L1" s="486"/>
      <c r="M1" s="486"/>
      <c r="R1" s="26"/>
      <c r="S1" s="26"/>
      <c r="Z1" s="26"/>
      <c r="AA1" s="26"/>
      <c r="AH1" s="26"/>
      <c r="AI1" s="26"/>
      <c r="AP1" s="26"/>
      <c r="AQ1" s="26"/>
      <c r="AX1" s="26"/>
      <c r="AY1" s="26"/>
      <c r="BF1" s="26"/>
      <c r="BG1" s="26"/>
      <c r="BN1" s="26"/>
      <c r="BO1" s="26"/>
      <c r="BV1" s="26"/>
      <c r="BW1" s="26"/>
      <c r="CD1" s="26"/>
      <c r="CE1" s="26"/>
      <c r="CL1" s="26"/>
      <c r="CM1" s="26"/>
      <c r="CT1" s="26"/>
      <c r="CU1" s="26"/>
      <c r="DB1" s="26"/>
      <c r="DC1" s="26"/>
      <c r="DJ1" s="26"/>
      <c r="DK1" s="26"/>
      <c r="DR1" s="26"/>
      <c r="DS1" s="26"/>
      <c r="DZ1" s="26"/>
      <c r="EA1" s="26"/>
      <c r="EH1" s="26"/>
      <c r="EI1" s="26"/>
      <c r="EP1" s="26"/>
      <c r="EQ1" s="26"/>
      <c r="EX1" s="26"/>
      <c r="EY1" s="26"/>
      <c r="FF1" s="26"/>
      <c r="FG1" s="26"/>
      <c r="FN1" s="26"/>
      <c r="FO1" s="26"/>
      <c r="FV1" s="26"/>
      <c r="FW1" s="26"/>
      <c r="GD1" s="26"/>
      <c r="GE1" s="26"/>
      <c r="GL1" s="26"/>
      <c r="GM1" s="26"/>
      <c r="GT1" s="26"/>
      <c r="GU1" s="26"/>
      <c r="HB1" s="26"/>
      <c r="HC1" s="26"/>
      <c r="HJ1" s="26"/>
      <c r="HK1" s="26"/>
      <c r="HR1" s="26"/>
      <c r="HS1" s="26"/>
    </row>
    <row r="2" spans="1:227" ht="21.75" customHeight="1" x14ac:dyDescent="0.25">
      <c r="D2" s="468" t="s">
        <v>423</v>
      </c>
      <c r="E2" s="469"/>
      <c r="F2" s="469"/>
      <c r="G2" s="469"/>
      <c r="H2" s="469"/>
      <c r="I2" s="469"/>
      <c r="J2" s="469"/>
      <c r="K2" s="469"/>
      <c r="L2" s="469"/>
      <c r="M2" s="469"/>
      <c r="R2" s="26"/>
      <c r="S2" s="26"/>
      <c r="Z2" s="26"/>
      <c r="AA2" s="26"/>
      <c r="AH2" s="26"/>
      <c r="AI2" s="26"/>
      <c r="AP2" s="26"/>
      <c r="AQ2" s="26"/>
      <c r="AX2" s="26"/>
      <c r="AY2" s="26"/>
      <c r="BF2" s="26"/>
      <c r="BG2" s="26"/>
      <c r="BN2" s="26"/>
      <c r="BO2" s="26"/>
      <c r="BV2" s="26"/>
      <c r="BW2" s="26"/>
      <c r="CD2" s="26"/>
      <c r="CE2" s="26"/>
      <c r="CL2" s="26"/>
      <c r="CM2" s="26"/>
      <c r="CT2" s="26"/>
      <c r="CU2" s="26"/>
      <c r="DB2" s="26"/>
      <c r="DC2" s="26"/>
      <c r="DJ2" s="26"/>
      <c r="DK2" s="26"/>
      <c r="DR2" s="26"/>
      <c r="DS2" s="26"/>
      <c r="DZ2" s="26"/>
      <c r="EA2" s="26"/>
      <c r="EH2" s="26"/>
      <c r="EI2" s="26"/>
      <c r="EP2" s="26"/>
      <c r="EQ2" s="26"/>
      <c r="EX2" s="26"/>
      <c r="EY2" s="26"/>
      <c r="FF2" s="26"/>
      <c r="FG2" s="26"/>
      <c r="FN2" s="26"/>
      <c r="FO2" s="26"/>
      <c r="FV2" s="26"/>
      <c r="FW2" s="26"/>
      <c r="GD2" s="26"/>
      <c r="GE2" s="26"/>
      <c r="GL2" s="26"/>
      <c r="GM2" s="26"/>
      <c r="GT2" s="26"/>
      <c r="GU2" s="26"/>
      <c r="HB2" s="26"/>
      <c r="HC2" s="26"/>
      <c r="HJ2" s="26"/>
      <c r="HK2" s="26"/>
      <c r="HR2" s="26"/>
      <c r="HS2" s="26"/>
    </row>
    <row r="3" spans="1:227" ht="21.75" customHeight="1" thickBot="1" x14ac:dyDescent="0.3">
      <c r="D3" s="211"/>
      <c r="E3" s="212"/>
      <c r="F3" s="212"/>
      <c r="G3" s="213"/>
      <c r="H3" s="213"/>
      <c r="I3" s="213"/>
      <c r="J3" s="213"/>
      <c r="K3" s="211"/>
      <c r="L3" s="214"/>
      <c r="M3" s="211"/>
    </row>
    <row r="4" spans="1:227" s="27" customFormat="1" ht="26.25" customHeight="1" x14ac:dyDescent="0.25">
      <c r="A4" s="226"/>
      <c r="B4" s="340" t="s">
        <v>214</v>
      </c>
      <c r="C4" s="227"/>
      <c r="D4" s="228" t="s">
        <v>205</v>
      </c>
      <c r="E4" s="345">
        <f>48.5/40</f>
        <v>1.2124999999999999</v>
      </c>
      <c r="F4" s="487" t="s">
        <v>270</v>
      </c>
      <c r="G4" s="487"/>
      <c r="H4" s="345">
        <f>(J75/90)*4</f>
        <v>25024.922222222223</v>
      </c>
      <c r="I4" s="229" t="s">
        <v>206</v>
      </c>
      <c r="J4" s="346">
        <v>10000</v>
      </c>
      <c r="K4" s="487" t="s">
        <v>207</v>
      </c>
      <c r="L4" s="487"/>
      <c r="M4" s="347">
        <v>7</v>
      </c>
    </row>
    <row r="5" spans="1:227" s="28" customFormat="1" ht="27" customHeight="1" x14ac:dyDescent="0.25">
      <c r="A5" s="46"/>
      <c r="B5" s="341" t="s">
        <v>426</v>
      </c>
      <c r="C5" s="105"/>
      <c r="D5" s="210" t="s">
        <v>76</v>
      </c>
      <c r="E5" s="215" t="s">
        <v>80</v>
      </c>
      <c r="F5" s="215" t="s">
        <v>77</v>
      </c>
      <c r="G5" s="215" t="s">
        <v>83</v>
      </c>
      <c r="H5" s="215" t="s">
        <v>82</v>
      </c>
      <c r="I5" s="215" t="s">
        <v>78</v>
      </c>
      <c r="J5" s="215" t="s">
        <v>81</v>
      </c>
      <c r="K5" s="215" t="s">
        <v>79</v>
      </c>
      <c r="L5" s="215" t="s">
        <v>208</v>
      </c>
      <c r="M5" s="216" t="s">
        <v>84</v>
      </c>
    </row>
    <row r="6" spans="1:227" ht="15" customHeight="1" x14ac:dyDescent="0.25">
      <c r="B6" s="342" t="s">
        <v>427</v>
      </c>
      <c r="D6" s="209">
        <v>1</v>
      </c>
      <c r="E6" s="223">
        <v>1.2E-2</v>
      </c>
      <c r="F6" s="223">
        <f>E6*7</f>
        <v>8.4000000000000005E-2</v>
      </c>
      <c r="G6" s="224">
        <f>F6*$J$4</f>
        <v>840</v>
      </c>
      <c r="H6" s="223">
        <f>G6</f>
        <v>840</v>
      </c>
      <c r="I6" s="218">
        <f>G6*$E$4</f>
        <v>1018.4999999999999</v>
      </c>
      <c r="J6" s="75">
        <f>I6</f>
        <v>1018.4999999999999</v>
      </c>
      <c r="K6" s="69"/>
      <c r="L6" s="218">
        <f>((K6/12))*$M$4</f>
        <v>0</v>
      </c>
      <c r="M6" s="217">
        <f>((K6/12))*$M$4</f>
        <v>0</v>
      </c>
      <c r="N6" s="1"/>
      <c r="O6" s="1"/>
      <c r="P6" s="1"/>
      <c r="Q6" s="1"/>
    </row>
    <row r="7" spans="1:227" ht="15" customHeight="1" x14ac:dyDescent="0.25">
      <c r="B7" s="343" t="s">
        <v>428</v>
      </c>
      <c r="D7" s="209">
        <v>2</v>
      </c>
      <c r="E7" s="223">
        <v>1.9E-2</v>
      </c>
      <c r="F7" s="223">
        <f t="shared" ref="F7:F70" si="0">E7*7</f>
        <v>0.13300000000000001</v>
      </c>
      <c r="G7" s="224">
        <f t="shared" ref="G7:G70" si="1">F7*$J$4</f>
        <v>1330</v>
      </c>
      <c r="H7" s="223">
        <f>H6+G7</f>
        <v>2170</v>
      </c>
      <c r="I7" s="218">
        <f t="shared" ref="I7:I70" si="2">G7*$E$4</f>
        <v>1612.6249999999998</v>
      </c>
      <c r="J7" s="75">
        <f>J6+I7</f>
        <v>2631.1249999999995</v>
      </c>
      <c r="K7" s="69"/>
      <c r="L7" s="218">
        <f>((K7/12))*$M$4</f>
        <v>0</v>
      </c>
      <c r="M7" s="217">
        <f>(((K7/12))*$M$4)+M6</f>
        <v>0</v>
      </c>
      <c r="N7" s="1"/>
      <c r="O7" s="1"/>
      <c r="P7" s="1"/>
      <c r="Q7" s="1"/>
    </row>
    <row r="8" spans="1:227" ht="15" customHeight="1" x14ac:dyDescent="0.25">
      <c r="A8" s="208"/>
      <c r="B8" s="342" t="s">
        <v>429</v>
      </c>
      <c r="C8" s="84"/>
      <c r="D8" s="209">
        <v>3</v>
      </c>
      <c r="E8" s="223">
        <v>2.5999999999999999E-2</v>
      </c>
      <c r="F8" s="223">
        <f t="shared" si="0"/>
        <v>0.182</v>
      </c>
      <c r="G8" s="224">
        <f t="shared" si="1"/>
        <v>1820</v>
      </c>
      <c r="H8" s="223">
        <f t="shared" ref="H8:H71" si="3">H7+G8</f>
        <v>3990</v>
      </c>
      <c r="I8" s="218">
        <f t="shared" si="2"/>
        <v>2206.75</v>
      </c>
      <c r="J8" s="75">
        <f t="shared" ref="J8:J71" si="4">J7+I8</f>
        <v>4837.875</v>
      </c>
      <c r="K8" s="69"/>
      <c r="L8" s="218">
        <f t="shared" ref="L8:L71" si="5">((K8/12))*$M$4</f>
        <v>0</v>
      </c>
      <c r="M8" s="217">
        <f t="shared" ref="M8:M71" si="6">(((K8/12))*$M$4)+M7</f>
        <v>0</v>
      </c>
      <c r="N8" s="1"/>
      <c r="O8" s="1"/>
      <c r="P8" s="1"/>
      <c r="Q8" s="1"/>
    </row>
    <row r="9" spans="1:227" ht="15" customHeight="1" x14ac:dyDescent="0.25">
      <c r="A9" s="46"/>
      <c r="B9" s="343" t="s">
        <v>434</v>
      </c>
      <c r="C9" s="205"/>
      <c r="D9" s="209">
        <v>4</v>
      </c>
      <c r="E9" s="223">
        <v>3.2000000000000001E-2</v>
      </c>
      <c r="F9" s="223">
        <f t="shared" si="0"/>
        <v>0.224</v>
      </c>
      <c r="G9" s="224">
        <f t="shared" si="1"/>
        <v>2240</v>
      </c>
      <c r="H9" s="223">
        <f t="shared" si="3"/>
        <v>6230</v>
      </c>
      <c r="I9" s="218">
        <f t="shared" si="2"/>
        <v>2716</v>
      </c>
      <c r="J9" s="75">
        <f t="shared" si="4"/>
        <v>7553.875</v>
      </c>
      <c r="K9" s="69"/>
      <c r="L9" s="218">
        <f t="shared" si="5"/>
        <v>0</v>
      </c>
      <c r="M9" s="217">
        <f t="shared" si="6"/>
        <v>0</v>
      </c>
      <c r="N9" s="1"/>
      <c r="O9" s="1"/>
      <c r="P9" s="1"/>
      <c r="Q9" s="1"/>
    </row>
    <row r="10" spans="1:227" ht="15" customHeight="1" x14ac:dyDescent="0.25">
      <c r="A10" s="120"/>
      <c r="B10" s="342" t="s">
        <v>430</v>
      </c>
      <c r="C10" s="57"/>
      <c r="D10" s="209">
        <v>5</v>
      </c>
      <c r="E10" s="223">
        <v>3.7999999999999999E-2</v>
      </c>
      <c r="F10" s="223">
        <f t="shared" si="0"/>
        <v>0.26600000000000001</v>
      </c>
      <c r="G10" s="224">
        <f t="shared" si="1"/>
        <v>2660</v>
      </c>
      <c r="H10" s="223">
        <f t="shared" si="3"/>
        <v>8890</v>
      </c>
      <c r="I10" s="218">
        <f t="shared" si="2"/>
        <v>3225.2499999999995</v>
      </c>
      <c r="J10" s="75">
        <f t="shared" si="4"/>
        <v>10779.125</v>
      </c>
      <c r="K10" s="69"/>
      <c r="L10" s="218">
        <f t="shared" si="5"/>
        <v>0</v>
      </c>
      <c r="M10" s="217">
        <f t="shared" si="6"/>
        <v>0</v>
      </c>
      <c r="N10" s="1"/>
      <c r="O10" s="1"/>
      <c r="P10" s="1"/>
      <c r="Q10" s="1"/>
    </row>
    <row r="11" spans="1:227" ht="15.75" customHeight="1" x14ac:dyDescent="0.25">
      <c r="B11" s="343" t="s">
        <v>431</v>
      </c>
      <c r="C11" s="57"/>
      <c r="D11" s="209">
        <v>6</v>
      </c>
      <c r="E11" s="223">
        <v>4.1000000000000002E-2</v>
      </c>
      <c r="F11" s="223">
        <f t="shared" si="0"/>
        <v>0.28700000000000003</v>
      </c>
      <c r="G11" s="224">
        <f t="shared" si="1"/>
        <v>2870.0000000000005</v>
      </c>
      <c r="H11" s="223">
        <f t="shared" si="3"/>
        <v>11760</v>
      </c>
      <c r="I11" s="218">
        <f t="shared" si="2"/>
        <v>3479.8750000000005</v>
      </c>
      <c r="J11" s="75">
        <f t="shared" si="4"/>
        <v>14259</v>
      </c>
      <c r="K11" s="69"/>
      <c r="L11" s="218">
        <f t="shared" si="5"/>
        <v>0</v>
      </c>
      <c r="M11" s="217">
        <f t="shared" si="6"/>
        <v>0</v>
      </c>
      <c r="N11" s="1"/>
      <c r="O11" s="1"/>
      <c r="P11" s="1"/>
      <c r="Q11" s="1"/>
    </row>
    <row r="12" spans="1:227" ht="15" customHeight="1" x14ac:dyDescent="0.25">
      <c r="B12" s="342" t="s">
        <v>432</v>
      </c>
      <c r="C12" s="57"/>
      <c r="D12" s="209">
        <v>7</v>
      </c>
      <c r="E12" s="223">
        <v>4.4999999999999998E-2</v>
      </c>
      <c r="F12" s="223">
        <f t="shared" si="0"/>
        <v>0.315</v>
      </c>
      <c r="G12" s="224">
        <f t="shared" si="1"/>
        <v>3150</v>
      </c>
      <c r="H12" s="223">
        <f t="shared" si="3"/>
        <v>14910</v>
      </c>
      <c r="I12" s="218">
        <f t="shared" si="2"/>
        <v>3819.3749999999995</v>
      </c>
      <c r="J12" s="75">
        <f t="shared" si="4"/>
        <v>18078.375</v>
      </c>
      <c r="K12" s="69"/>
      <c r="L12" s="218">
        <f t="shared" si="5"/>
        <v>0</v>
      </c>
      <c r="M12" s="217">
        <f t="shared" si="6"/>
        <v>0</v>
      </c>
      <c r="N12" s="1"/>
      <c r="O12" s="1"/>
      <c r="P12" s="1"/>
      <c r="Q12" s="1"/>
    </row>
    <row r="13" spans="1:227" x14ac:dyDescent="0.25">
      <c r="B13" s="343" t="s">
        <v>433</v>
      </c>
      <c r="C13" s="57"/>
      <c r="D13" s="209">
        <v>8</v>
      </c>
      <c r="E13" s="223">
        <v>4.8000000000000001E-2</v>
      </c>
      <c r="F13" s="223">
        <f t="shared" si="0"/>
        <v>0.33600000000000002</v>
      </c>
      <c r="G13" s="224">
        <f t="shared" si="1"/>
        <v>3360</v>
      </c>
      <c r="H13" s="223">
        <f t="shared" si="3"/>
        <v>18270</v>
      </c>
      <c r="I13" s="218">
        <f t="shared" si="2"/>
        <v>4073.9999999999995</v>
      </c>
      <c r="J13" s="75">
        <f t="shared" si="4"/>
        <v>22152.375</v>
      </c>
      <c r="K13" s="69"/>
      <c r="L13" s="218">
        <f t="shared" si="5"/>
        <v>0</v>
      </c>
      <c r="M13" s="217">
        <f t="shared" si="6"/>
        <v>0</v>
      </c>
      <c r="N13" s="1"/>
      <c r="O13" s="1"/>
      <c r="P13" s="1"/>
      <c r="Q13" s="1"/>
    </row>
    <row r="14" spans="1:227" x14ac:dyDescent="0.25">
      <c r="B14" s="342" t="s">
        <v>424</v>
      </c>
      <c r="C14" s="57"/>
      <c r="D14" s="209">
        <v>9</v>
      </c>
      <c r="E14" s="223">
        <v>5.0999999999999997E-2</v>
      </c>
      <c r="F14" s="223">
        <f t="shared" si="0"/>
        <v>0.35699999999999998</v>
      </c>
      <c r="G14" s="224">
        <f t="shared" si="1"/>
        <v>3570</v>
      </c>
      <c r="H14" s="223">
        <f t="shared" si="3"/>
        <v>21840</v>
      </c>
      <c r="I14" s="218">
        <f t="shared" si="2"/>
        <v>4328.625</v>
      </c>
      <c r="J14" s="75">
        <f t="shared" si="4"/>
        <v>26481</v>
      </c>
      <c r="K14" s="69"/>
      <c r="L14" s="218">
        <f t="shared" si="5"/>
        <v>0</v>
      </c>
      <c r="M14" s="217">
        <f t="shared" si="6"/>
        <v>0</v>
      </c>
      <c r="N14" s="1"/>
      <c r="O14" s="1"/>
      <c r="P14" s="1"/>
      <c r="Q14" s="1"/>
    </row>
    <row r="15" spans="1:227" ht="15.75" customHeight="1" x14ac:dyDescent="0.25">
      <c r="B15" s="343" t="s">
        <v>425</v>
      </c>
      <c r="C15" s="57"/>
      <c r="D15" s="209">
        <v>10</v>
      </c>
      <c r="E15" s="223">
        <v>5.3999999999999999E-2</v>
      </c>
      <c r="F15" s="223">
        <f t="shared" si="0"/>
        <v>0.378</v>
      </c>
      <c r="G15" s="224">
        <f t="shared" si="1"/>
        <v>3780</v>
      </c>
      <c r="H15" s="223">
        <f t="shared" si="3"/>
        <v>25620</v>
      </c>
      <c r="I15" s="218">
        <f t="shared" si="2"/>
        <v>4583.25</v>
      </c>
      <c r="J15" s="75">
        <f t="shared" si="4"/>
        <v>31064.25</v>
      </c>
      <c r="K15" s="69"/>
      <c r="L15" s="218">
        <f t="shared" si="5"/>
        <v>0</v>
      </c>
      <c r="M15" s="217">
        <f t="shared" si="6"/>
        <v>0</v>
      </c>
      <c r="N15" s="1"/>
      <c r="O15" s="1"/>
      <c r="P15" s="1"/>
      <c r="Q15" s="1"/>
    </row>
    <row r="16" spans="1:227" ht="15.75" thickBot="1" x14ac:dyDescent="0.3">
      <c r="B16" s="344" t="s">
        <v>453</v>
      </c>
      <c r="C16" s="57"/>
      <c r="D16" s="209">
        <v>11</v>
      </c>
      <c r="E16" s="223">
        <v>5.6000000000000001E-2</v>
      </c>
      <c r="F16" s="223">
        <f t="shared" si="0"/>
        <v>0.39200000000000002</v>
      </c>
      <c r="G16" s="224">
        <f t="shared" si="1"/>
        <v>3920</v>
      </c>
      <c r="H16" s="223">
        <f t="shared" si="3"/>
        <v>29540</v>
      </c>
      <c r="I16" s="218">
        <f t="shared" si="2"/>
        <v>4753</v>
      </c>
      <c r="J16" s="75">
        <f t="shared" si="4"/>
        <v>35817.25</v>
      </c>
      <c r="K16" s="69"/>
      <c r="L16" s="218">
        <f t="shared" si="5"/>
        <v>0</v>
      </c>
      <c r="M16" s="217">
        <f t="shared" si="6"/>
        <v>0</v>
      </c>
      <c r="N16" s="1"/>
      <c r="O16" s="1"/>
      <c r="P16" s="1"/>
      <c r="Q16" s="1"/>
    </row>
    <row r="17" spans="2:17" ht="18.75" x14ac:dyDescent="0.3">
      <c r="B17" s="152"/>
      <c r="C17" s="57"/>
      <c r="D17" s="209">
        <v>12</v>
      </c>
      <c r="E17" s="223">
        <v>5.8000000000000003E-2</v>
      </c>
      <c r="F17" s="223">
        <f t="shared" si="0"/>
        <v>0.40600000000000003</v>
      </c>
      <c r="G17" s="224">
        <f t="shared" si="1"/>
        <v>4060.0000000000005</v>
      </c>
      <c r="H17" s="223">
        <f t="shared" si="3"/>
        <v>33600</v>
      </c>
      <c r="I17" s="218">
        <f t="shared" si="2"/>
        <v>4922.75</v>
      </c>
      <c r="J17" s="75">
        <f t="shared" si="4"/>
        <v>40740</v>
      </c>
      <c r="K17" s="69"/>
      <c r="L17" s="218">
        <f t="shared" si="5"/>
        <v>0</v>
      </c>
      <c r="M17" s="217">
        <f t="shared" si="6"/>
        <v>0</v>
      </c>
      <c r="N17" s="1"/>
      <c r="O17" s="1"/>
      <c r="P17" s="1"/>
      <c r="Q17" s="1"/>
    </row>
    <row r="18" spans="2:17" ht="18.75" x14ac:dyDescent="0.3">
      <c r="B18" s="152"/>
      <c r="C18" s="57"/>
      <c r="D18" s="209">
        <v>13</v>
      </c>
      <c r="E18" s="223">
        <v>0.06</v>
      </c>
      <c r="F18" s="223">
        <f t="shared" si="0"/>
        <v>0.42</v>
      </c>
      <c r="G18" s="224">
        <f t="shared" si="1"/>
        <v>4200</v>
      </c>
      <c r="H18" s="223">
        <f t="shared" si="3"/>
        <v>37800</v>
      </c>
      <c r="I18" s="218">
        <f t="shared" si="2"/>
        <v>5092.5</v>
      </c>
      <c r="J18" s="75">
        <f t="shared" si="4"/>
        <v>45832.5</v>
      </c>
      <c r="K18" s="69"/>
      <c r="L18" s="218">
        <f t="shared" si="5"/>
        <v>0</v>
      </c>
      <c r="M18" s="217">
        <f t="shared" si="6"/>
        <v>0</v>
      </c>
      <c r="N18" s="1"/>
      <c r="O18" s="1"/>
      <c r="P18" s="1"/>
      <c r="Q18" s="1"/>
    </row>
    <row r="19" spans="2:17" ht="15" customHeight="1" x14ac:dyDescent="0.3">
      <c r="B19" s="152"/>
      <c r="C19" s="57"/>
      <c r="D19" s="209">
        <v>14</v>
      </c>
      <c r="E19" s="223">
        <v>6.3E-2</v>
      </c>
      <c r="F19" s="223">
        <f t="shared" si="0"/>
        <v>0.441</v>
      </c>
      <c r="G19" s="224">
        <f t="shared" si="1"/>
        <v>4410</v>
      </c>
      <c r="H19" s="223">
        <f t="shared" si="3"/>
        <v>42210</v>
      </c>
      <c r="I19" s="218">
        <f t="shared" si="2"/>
        <v>5347.125</v>
      </c>
      <c r="J19" s="75">
        <f t="shared" si="4"/>
        <v>51179.625</v>
      </c>
      <c r="K19" s="69"/>
      <c r="L19" s="218">
        <f t="shared" si="5"/>
        <v>0</v>
      </c>
      <c r="M19" s="217">
        <f t="shared" si="6"/>
        <v>0</v>
      </c>
      <c r="N19" s="1"/>
      <c r="O19" s="1"/>
      <c r="P19" s="1"/>
      <c r="Q19" s="1"/>
    </row>
    <row r="20" spans="2:17" x14ac:dyDescent="0.25">
      <c r="C20" s="57"/>
      <c r="D20" s="209">
        <v>15</v>
      </c>
      <c r="E20" s="223">
        <v>6.7000000000000004E-2</v>
      </c>
      <c r="F20" s="223">
        <f t="shared" si="0"/>
        <v>0.46900000000000003</v>
      </c>
      <c r="G20" s="224">
        <f t="shared" si="1"/>
        <v>4690</v>
      </c>
      <c r="H20" s="223">
        <f t="shared" si="3"/>
        <v>46900</v>
      </c>
      <c r="I20" s="218">
        <f t="shared" si="2"/>
        <v>5686.625</v>
      </c>
      <c r="J20" s="75">
        <f t="shared" si="4"/>
        <v>56866.25</v>
      </c>
      <c r="K20" s="69"/>
      <c r="L20" s="218">
        <f t="shared" si="5"/>
        <v>0</v>
      </c>
      <c r="M20" s="217">
        <f t="shared" si="6"/>
        <v>0</v>
      </c>
      <c r="N20" s="1"/>
      <c r="O20" s="1"/>
      <c r="P20" s="1"/>
      <c r="Q20" s="1"/>
    </row>
    <row r="21" spans="2:17" x14ac:dyDescent="0.25">
      <c r="C21" s="57"/>
      <c r="D21" s="209">
        <v>16</v>
      </c>
      <c r="E21" s="223">
        <v>6.7000000000000004E-2</v>
      </c>
      <c r="F21" s="223">
        <f t="shared" si="0"/>
        <v>0.46900000000000003</v>
      </c>
      <c r="G21" s="224">
        <f t="shared" si="1"/>
        <v>4690</v>
      </c>
      <c r="H21" s="223">
        <f t="shared" si="3"/>
        <v>51590</v>
      </c>
      <c r="I21" s="218">
        <f t="shared" si="2"/>
        <v>5686.625</v>
      </c>
      <c r="J21" s="75">
        <f t="shared" si="4"/>
        <v>62552.875</v>
      </c>
      <c r="K21" s="69"/>
      <c r="L21" s="218">
        <f t="shared" si="5"/>
        <v>0</v>
      </c>
      <c r="M21" s="217">
        <f t="shared" si="6"/>
        <v>0</v>
      </c>
      <c r="N21" s="1"/>
      <c r="O21" s="1"/>
      <c r="P21" s="1"/>
      <c r="Q21" s="1"/>
    </row>
    <row r="22" spans="2:17" x14ac:dyDescent="0.25">
      <c r="D22" s="209">
        <v>17</v>
      </c>
      <c r="E22" s="223">
        <v>7.8E-2</v>
      </c>
      <c r="F22" s="223">
        <f t="shared" si="0"/>
        <v>0.54600000000000004</v>
      </c>
      <c r="G22" s="224">
        <f t="shared" si="1"/>
        <v>5460</v>
      </c>
      <c r="H22" s="223">
        <f t="shared" si="3"/>
        <v>57050</v>
      </c>
      <c r="I22" s="218">
        <f t="shared" si="2"/>
        <v>6620.2499999999991</v>
      </c>
      <c r="J22" s="75">
        <f t="shared" si="4"/>
        <v>69173.125</v>
      </c>
      <c r="K22" s="69"/>
      <c r="L22" s="218">
        <f t="shared" si="5"/>
        <v>0</v>
      </c>
      <c r="M22" s="217">
        <f t="shared" si="6"/>
        <v>0</v>
      </c>
      <c r="N22" s="1"/>
      <c r="O22" s="1"/>
      <c r="P22" s="1"/>
      <c r="Q22" s="1"/>
    </row>
    <row r="23" spans="2:17" x14ac:dyDescent="0.25">
      <c r="D23" s="209">
        <v>18</v>
      </c>
      <c r="E23" s="223">
        <v>8.4000000000000005E-2</v>
      </c>
      <c r="F23" s="223">
        <f t="shared" si="0"/>
        <v>0.58800000000000008</v>
      </c>
      <c r="G23" s="224">
        <f t="shared" si="1"/>
        <v>5880.0000000000009</v>
      </c>
      <c r="H23" s="223">
        <f t="shared" si="3"/>
        <v>62930</v>
      </c>
      <c r="I23" s="218">
        <f t="shared" si="2"/>
        <v>7129.5000000000009</v>
      </c>
      <c r="J23" s="75">
        <f t="shared" si="4"/>
        <v>76302.625</v>
      </c>
      <c r="K23" s="69"/>
      <c r="L23" s="218">
        <f t="shared" si="5"/>
        <v>0</v>
      </c>
      <c r="M23" s="217">
        <f t="shared" si="6"/>
        <v>0</v>
      </c>
      <c r="N23" s="1"/>
      <c r="O23" s="1"/>
      <c r="P23" s="1"/>
      <c r="Q23" s="1"/>
    </row>
    <row r="24" spans="2:17" x14ac:dyDescent="0.25">
      <c r="D24" s="209">
        <v>19</v>
      </c>
      <c r="E24" s="223">
        <v>8.4000000000000005E-2</v>
      </c>
      <c r="F24" s="223">
        <f t="shared" si="0"/>
        <v>0.58800000000000008</v>
      </c>
      <c r="G24" s="224">
        <f t="shared" si="1"/>
        <v>5880.0000000000009</v>
      </c>
      <c r="H24" s="223">
        <f t="shared" si="3"/>
        <v>68810</v>
      </c>
      <c r="I24" s="218">
        <f t="shared" si="2"/>
        <v>7129.5000000000009</v>
      </c>
      <c r="J24" s="75">
        <f t="shared" si="4"/>
        <v>83432.125</v>
      </c>
      <c r="K24" s="69"/>
      <c r="L24" s="218">
        <f t="shared" si="5"/>
        <v>0</v>
      </c>
      <c r="M24" s="217">
        <f t="shared" si="6"/>
        <v>0</v>
      </c>
      <c r="N24" s="1"/>
      <c r="O24" s="1"/>
      <c r="P24" s="1"/>
      <c r="Q24" s="1"/>
    </row>
    <row r="25" spans="2:17" x14ac:dyDescent="0.25">
      <c r="D25" s="209">
        <v>20</v>
      </c>
      <c r="E25" s="223">
        <v>8.4000000000000005E-2</v>
      </c>
      <c r="F25" s="223">
        <f t="shared" si="0"/>
        <v>0.58800000000000008</v>
      </c>
      <c r="G25" s="224">
        <f t="shared" si="1"/>
        <v>5880.0000000000009</v>
      </c>
      <c r="H25" s="223">
        <f t="shared" si="3"/>
        <v>74690</v>
      </c>
      <c r="I25" s="218">
        <f t="shared" si="2"/>
        <v>7129.5000000000009</v>
      </c>
      <c r="J25" s="75">
        <f t="shared" si="4"/>
        <v>90561.625</v>
      </c>
      <c r="K25" s="69">
        <f>$J$4*30%*7</f>
        <v>21000</v>
      </c>
      <c r="L25" s="218">
        <f t="shared" si="5"/>
        <v>12250</v>
      </c>
      <c r="M25" s="217">
        <f t="shared" si="6"/>
        <v>12250</v>
      </c>
      <c r="N25" s="1"/>
      <c r="O25" s="1"/>
      <c r="P25" s="1"/>
      <c r="Q25" s="1"/>
    </row>
    <row r="26" spans="2:17" ht="15" customHeight="1" x14ac:dyDescent="0.25">
      <c r="D26" s="209">
        <v>21</v>
      </c>
      <c r="E26" s="223">
        <v>8.4000000000000005E-2</v>
      </c>
      <c r="F26" s="223">
        <f t="shared" si="0"/>
        <v>0.58800000000000008</v>
      </c>
      <c r="G26" s="224">
        <f t="shared" si="1"/>
        <v>5880.0000000000009</v>
      </c>
      <c r="H26" s="223">
        <f t="shared" si="3"/>
        <v>80570</v>
      </c>
      <c r="I26" s="218">
        <f t="shared" si="2"/>
        <v>7129.5000000000009</v>
      </c>
      <c r="J26" s="75">
        <f t="shared" si="4"/>
        <v>97691.125</v>
      </c>
      <c r="K26" s="69">
        <f>$J$4*35%*7</f>
        <v>24500</v>
      </c>
      <c r="L26" s="218">
        <f t="shared" si="5"/>
        <v>14291.666666666668</v>
      </c>
      <c r="M26" s="217">
        <f t="shared" si="6"/>
        <v>26541.666666666668</v>
      </c>
      <c r="N26" s="1"/>
      <c r="O26" s="1"/>
      <c r="P26" s="1"/>
      <c r="Q26" s="1"/>
    </row>
    <row r="27" spans="2:17" x14ac:dyDescent="0.25">
      <c r="D27" s="209">
        <v>22</v>
      </c>
      <c r="E27" s="223">
        <v>0.107</v>
      </c>
      <c r="F27" s="223">
        <f t="shared" si="0"/>
        <v>0.749</v>
      </c>
      <c r="G27" s="224">
        <f t="shared" si="1"/>
        <v>7490</v>
      </c>
      <c r="H27" s="223">
        <f t="shared" si="3"/>
        <v>88060</v>
      </c>
      <c r="I27" s="218">
        <f t="shared" si="2"/>
        <v>9081.625</v>
      </c>
      <c r="J27" s="75">
        <f t="shared" si="4"/>
        <v>106772.75</v>
      </c>
      <c r="K27" s="69">
        <f>$J$4*40%*7</f>
        <v>28000</v>
      </c>
      <c r="L27" s="218">
        <f t="shared" si="5"/>
        <v>16333.333333333334</v>
      </c>
      <c r="M27" s="217">
        <f t="shared" si="6"/>
        <v>42875</v>
      </c>
      <c r="N27" s="1"/>
      <c r="O27" s="1"/>
      <c r="P27" s="1"/>
      <c r="Q27" s="1"/>
    </row>
    <row r="28" spans="2:17" x14ac:dyDescent="0.25">
      <c r="D28" s="209">
        <v>23</v>
      </c>
      <c r="E28" s="223">
        <v>0.107</v>
      </c>
      <c r="F28" s="223">
        <f t="shared" si="0"/>
        <v>0.749</v>
      </c>
      <c r="G28" s="224">
        <f t="shared" si="1"/>
        <v>7490</v>
      </c>
      <c r="H28" s="223">
        <f t="shared" si="3"/>
        <v>95550</v>
      </c>
      <c r="I28" s="218">
        <f t="shared" si="2"/>
        <v>9081.625</v>
      </c>
      <c r="J28" s="75">
        <f t="shared" si="4"/>
        <v>115854.375</v>
      </c>
      <c r="K28" s="69">
        <f>$J$4*50%*7</f>
        <v>35000</v>
      </c>
      <c r="L28" s="218">
        <f t="shared" si="5"/>
        <v>20416.666666666664</v>
      </c>
      <c r="M28" s="217">
        <f t="shared" si="6"/>
        <v>63291.666666666664</v>
      </c>
      <c r="N28" s="1"/>
      <c r="O28" s="1"/>
      <c r="P28" s="1"/>
      <c r="Q28" s="1"/>
    </row>
    <row r="29" spans="2:17" x14ac:dyDescent="0.25">
      <c r="D29" s="209">
        <v>24</v>
      </c>
      <c r="E29" s="223">
        <v>0.107</v>
      </c>
      <c r="F29" s="223">
        <f t="shared" si="0"/>
        <v>0.749</v>
      </c>
      <c r="G29" s="224">
        <f t="shared" si="1"/>
        <v>7490</v>
      </c>
      <c r="H29" s="223">
        <f t="shared" si="3"/>
        <v>103040</v>
      </c>
      <c r="I29" s="218">
        <f t="shared" si="2"/>
        <v>9081.625</v>
      </c>
      <c r="J29" s="75">
        <f t="shared" si="4"/>
        <v>124936</v>
      </c>
      <c r="K29" s="69">
        <f>$J$4*55%*7</f>
        <v>38500</v>
      </c>
      <c r="L29" s="218">
        <f t="shared" si="5"/>
        <v>22458.333333333336</v>
      </c>
      <c r="M29" s="217">
        <f t="shared" si="6"/>
        <v>85750</v>
      </c>
      <c r="N29" s="1"/>
      <c r="O29" s="1"/>
      <c r="P29" s="1"/>
      <c r="Q29" s="1"/>
    </row>
    <row r="30" spans="2:17" x14ac:dyDescent="0.25">
      <c r="D30" s="209">
        <v>25</v>
      </c>
      <c r="E30" s="223">
        <v>0.107</v>
      </c>
      <c r="F30" s="223">
        <f t="shared" si="0"/>
        <v>0.749</v>
      </c>
      <c r="G30" s="224">
        <f t="shared" si="1"/>
        <v>7490</v>
      </c>
      <c r="H30" s="223">
        <f t="shared" si="3"/>
        <v>110530</v>
      </c>
      <c r="I30" s="218">
        <f t="shared" si="2"/>
        <v>9081.625</v>
      </c>
      <c r="J30" s="75">
        <f t="shared" si="4"/>
        <v>134017.625</v>
      </c>
      <c r="K30" s="69">
        <f>$J$4*65%*7</f>
        <v>45500</v>
      </c>
      <c r="L30" s="218">
        <f t="shared" si="5"/>
        <v>26541.666666666664</v>
      </c>
      <c r="M30" s="217">
        <f t="shared" si="6"/>
        <v>112291.66666666666</v>
      </c>
      <c r="N30" s="1"/>
      <c r="O30" s="1"/>
      <c r="P30" s="1"/>
      <c r="Q30" s="1"/>
    </row>
    <row r="31" spans="2:17" x14ac:dyDescent="0.25">
      <c r="D31" s="209">
        <v>26</v>
      </c>
      <c r="E31" s="223">
        <v>0.107</v>
      </c>
      <c r="F31" s="223">
        <f t="shared" si="0"/>
        <v>0.749</v>
      </c>
      <c r="G31" s="224">
        <f t="shared" si="1"/>
        <v>7490</v>
      </c>
      <c r="H31" s="223">
        <f t="shared" si="3"/>
        <v>118020</v>
      </c>
      <c r="I31" s="218">
        <f t="shared" si="2"/>
        <v>9081.625</v>
      </c>
      <c r="J31" s="75">
        <f t="shared" si="4"/>
        <v>143099.25</v>
      </c>
      <c r="K31" s="69">
        <f>$J$4*70%*7</f>
        <v>49000</v>
      </c>
      <c r="L31" s="218">
        <f t="shared" si="5"/>
        <v>28583.333333333336</v>
      </c>
      <c r="M31" s="217">
        <f t="shared" si="6"/>
        <v>140875</v>
      </c>
      <c r="N31" s="1"/>
      <c r="O31" s="1"/>
      <c r="P31" s="1"/>
      <c r="Q31" s="1"/>
    </row>
    <row r="32" spans="2:17" x14ac:dyDescent="0.25">
      <c r="D32" s="209">
        <v>27</v>
      </c>
      <c r="E32" s="223">
        <v>0.107</v>
      </c>
      <c r="F32" s="223">
        <f t="shared" si="0"/>
        <v>0.749</v>
      </c>
      <c r="G32" s="224">
        <f t="shared" si="1"/>
        <v>7490</v>
      </c>
      <c r="H32" s="223">
        <f t="shared" si="3"/>
        <v>125510</v>
      </c>
      <c r="I32" s="218">
        <f t="shared" si="2"/>
        <v>9081.625</v>
      </c>
      <c r="J32" s="75">
        <f t="shared" si="4"/>
        <v>152180.875</v>
      </c>
      <c r="K32" s="69">
        <f>$J$4*75%*7</f>
        <v>52500</v>
      </c>
      <c r="L32" s="218">
        <f t="shared" si="5"/>
        <v>30625</v>
      </c>
      <c r="M32" s="217">
        <f t="shared" si="6"/>
        <v>171500</v>
      </c>
      <c r="N32" s="1"/>
      <c r="O32" s="1"/>
      <c r="P32" s="1"/>
      <c r="Q32" s="1"/>
    </row>
    <row r="33" spans="4:13" ht="15" customHeight="1" x14ac:dyDescent="0.25">
      <c r="D33" s="209">
        <v>28</v>
      </c>
      <c r="E33" s="223">
        <v>0.107</v>
      </c>
      <c r="F33" s="223">
        <f t="shared" si="0"/>
        <v>0.749</v>
      </c>
      <c r="G33" s="224">
        <f t="shared" si="1"/>
        <v>7490</v>
      </c>
      <c r="H33" s="223">
        <f t="shared" si="3"/>
        <v>133000</v>
      </c>
      <c r="I33" s="218">
        <f t="shared" si="2"/>
        <v>9081.625</v>
      </c>
      <c r="J33" s="75">
        <f t="shared" si="4"/>
        <v>161262.5</v>
      </c>
      <c r="K33" s="69">
        <f>$J$4*85%*7</f>
        <v>59500</v>
      </c>
      <c r="L33" s="218">
        <f t="shared" si="5"/>
        <v>34708.333333333328</v>
      </c>
      <c r="M33" s="217">
        <f t="shared" si="6"/>
        <v>206208.33333333331</v>
      </c>
    </row>
    <row r="34" spans="4:13" x14ac:dyDescent="0.25">
      <c r="D34" s="209">
        <v>29</v>
      </c>
      <c r="E34" s="223">
        <v>0.107</v>
      </c>
      <c r="F34" s="223">
        <f t="shared" si="0"/>
        <v>0.749</v>
      </c>
      <c r="G34" s="224">
        <f t="shared" si="1"/>
        <v>7490</v>
      </c>
      <c r="H34" s="223">
        <f t="shared" si="3"/>
        <v>140490</v>
      </c>
      <c r="I34" s="218">
        <f t="shared" si="2"/>
        <v>9081.625</v>
      </c>
      <c r="J34" s="75">
        <f t="shared" si="4"/>
        <v>170344.125</v>
      </c>
      <c r="K34" s="69">
        <f t="shared" ref="K34:K50" si="7">$J$4*90%*7</f>
        <v>63000</v>
      </c>
      <c r="L34" s="218">
        <f t="shared" si="5"/>
        <v>36750</v>
      </c>
      <c r="M34" s="217">
        <f t="shared" si="6"/>
        <v>242958.33333333331</v>
      </c>
    </row>
    <row r="35" spans="4:13" x14ac:dyDescent="0.25">
      <c r="D35" s="209">
        <v>30</v>
      </c>
      <c r="E35" s="223">
        <v>0.107</v>
      </c>
      <c r="F35" s="223">
        <f t="shared" si="0"/>
        <v>0.749</v>
      </c>
      <c r="G35" s="224">
        <f t="shared" si="1"/>
        <v>7490</v>
      </c>
      <c r="H35" s="223">
        <f t="shared" si="3"/>
        <v>147980</v>
      </c>
      <c r="I35" s="218">
        <f t="shared" si="2"/>
        <v>9081.625</v>
      </c>
      <c r="J35" s="75">
        <f t="shared" si="4"/>
        <v>179425.75</v>
      </c>
      <c r="K35" s="69">
        <f t="shared" si="7"/>
        <v>63000</v>
      </c>
      <c r="L35" s="218">
        <f t="shared" si="5"/>
        <v>36750</v>
      </c>
      <c r="M35" s="217">
        <f t="shared" si="6"/>
        <v>279708.33333333331</v>
      </c>
    </row>
    <row r="36" spans="4:13" x14ac:dyDescent="0.25">
      <c r="D36" s="209">
        <v>31</v>
      </c>
      <c r="E36" s="223">
        <v>0.113</v>
      </c>
      <c r="F36" s="223">
        <f t="shared" si="0"/>
        <v>0.79100000000000004</v>
      </c>
      <c r="G36" s="224">
        <f t="shared" si="1"/>
        <v>7910</v>
      </c>
      <c r="H36" s="223">
        <f t="shared" si="3"/>
        <v>155890</v>
      </c>
      <c r="I36" s="218">
        <f t="shared" si="2"/>
        <v>9590.875</v>
      </c>
      <c r="J36" s="75">
        <f t="shared" si="4"/>
        <v>189016.625</v>
      </c>
      <c r="K36" s="69">
        <f t="shared" si="7"/>
        <v>63000</v>
      </c>
      <c r="L36" s="218">
        <f t="shared" si="5"/>
        <v>36750</v>
      </c>
      <c r="M36" s="217">
        <f t="shared" si="6"/>
        <v>316458.33333333331</v>
      </c>
    </row>
    <row r="37" spans="4:13" x14ac:dyDescent="0.25">
      <c r="D37" s="209">
        <v>32</v>
      </c>
      <c r="E37" s="223">
        <v>0.113</v>
      </c>
      <c r="F37" s="223">
        <f t="shared" si="0"/>
        <v>0.79100000000000004</v>
      </c>
      <c r="G37" s="224">
        <f t="shared" si="1"/>
        <v>7910</v>
      </c>
      <c r="H37" s="223">
        <f t="shared" si="3"/>
        <v>163800</v>
      </c>
      <c r="I37" s="218">
        <f t="shared" si="2"/>
        <v>9590.875</v>
      </c>
      <c r="J37" s="75">
        <f t="shared" si="4"/>
        <v>198607.5</v>
      </c>
      <c r="K37" s="69">
        <f t="shared" si="7"/>
        <v>63000</v>
      </c>
      <c r="L37" s="218">
        <f t="shared" si="5"/>
        <v>36750</v>
      </c>
      <c r="M37" s="217">
        <f t="shared" si="6"/>
        <v>353208.33333333331</v>
      </c>
    </row>
    <row r="38" spans="4:13" x14ac:dyDescent="0.25">
      <c r="D38" s="209">
        <v>33</v>
      </c>
      <c r="E38" s="223">
        <v>0.113</v>
      </c>
      <c r="F38" s="223">
        <f t="shared" si="0"/>
        <v>0.79100000000000004</v>
      </c>
      <c r="G38" s="224">
        <f t="shared" si="1"/>
        <v>7910</v>
      </c>
      <c r="H38" s="223">
        <f t="shared" si="3"/>
        <v>171710</v>
      </c>
      <c r="I38" s="218">
        <f t="shared" si="2"/>
        <v>9590.875</v>
      </c>
      <c r="J38" s="75">
        <f t="shared" si="4"/>
        <v>208198.375</v>
      </c>
      <c r="K38" s="69">
        <f t="shared" si="7"/>
        <v>63000</v>
      </c>
      <c r="L38" s="218">
        <f t="shared" si="5"/>
        <v>36750</v>
      </c>
      <c r="M38" s="217">
        <f t="shared" si="6"/>
        <v>389958.33333333331</v>
      </c>
    </row>
    <row r="39" spans="4:13" x14ac:dyDescent="0.25">
      <c r="D39" s="209">
        <v>34</v>
      </c>
      <c r="E39" s="223">
        <v>0.113</v>
      </c>
      <c r="F39" s="223">
        <f t="shared" si="0"/>
        <v>0.79100000000000004</v>
      </c>
      <c r="G39" s="224">
        <f t="shared" si="1"/>
        <v>7910</v>
      </c>
      <c r="H39" s="223">
        <f t="shared" si="3"/>
        <v>179620</v>
      </c>
      <c r="I39" s="218">
        <f t="shared" si="2"/>
        <v>9590.875</v>
      </c>
      <c r="J39" s="75">
        <f t="shared" si="4"/>
        <v>217789.25</v>
      </c>
      <c r="K39" s="69">
        <f t="shared" si="7"/>
        <v>63000</v>
      </c>
      <c r="L39" s="218">
        <f t="shared" si="5"/>
        <v>36750</v>
      </c>
      <c r="M39" s="217">
        <f t="shared" si="6"/>
        <v>426708.33333333331</v>
      </c>
    </row>
    <row r="40" spans="4:13" ht="15" customHeight="1" x14ac:dyDescent="0.25">
      <c r="D40" s="209">
        <v>35</v>
      </c>
      <c r="E40" s="223">
        <v>0.113</v>
      </c>
      <c r="F40" s="223">
        <f t="shared" si="0"/>
        <v>0.79100000000000004</v>
      </c>
      <c r="G40" s="224">
        <f t="shared" si="1"/>
        <v>7910</v>
      </c>
      <c r="H40" s="223">
        <f t="shared" si="3"/>
        <v>187530</v>
      </c>
      <c r="I40" s="218">
        <f t="shared" si="2"/>
        <v>9590.875</v>
      </c>
      <c r="J40" s="75">
        <f t="shared" si="4"/>
        <v>227380.125</v>
      </c>
      <c r="K40" s="69">
        <f t="shared" si="7"/>
        <v>63000</v>
      </c>
      <c r="L40" s="218">
        <f t="shared" si="5"/>
        <v>36750</v>
      </c>
      <c r="M40" s="217">
        <f t="shared" si="6"/>
        <v>463458.33333333331</v>
      </c>
    </row>
    <row r="41" spans="4:13" x14ac:dyDescent="0.25">
      <c r="D41" s="209">
        <v>36</v>
      </c>
      <c r="E41" s="223">
        <v>0.113</v>
      </c>
      <c r="F41" s="223">
        <f t="shared" si="0"/>
        <v>0.79100000000000004</v>
      </c>
      <c r="G41" s="224">
        <f t="shared" si="1"/>
        <v>7910</v>
      </c>
      <c r="H41" s="223">
        <f t="shared" si="3"/>
        <v>195440</v>
      </c>
      <c r="I41" s="218">
        <f t="shared" si="2"/>
        <v>9590.875</v>
      </c>
      <c r="J41" s="75">
        <f t="shared" si="4"/>
        <v>236971</v>
      </c>
      <c r="K41" s="69">
        <f t="shared" si="7"/>
        <v>63000</v>
      </c>
      <c r="L41" s="218">
        <f t="shared" si="5"/>
        <v>36750</v>
      </c>
      <c r="M41" s="217">
        <f t="shared" si="6"/>
        <v>500208.33333333331</v>
      </c>
    </row>
    <row r="42" spans="4:13" x14ac:dyDescent="0.25">
      <c r="D42" s="209">
        <v>37</v>
      </c>
      <c r="E42" s="223">
        <v>0.113</v>
      </c>
      <c r="F42" s="223">
        <f t="shared" si="0"/>
        <v>0.79100000000000004</v>
      </c>
      <c r="G42" s="224">
        <f t="shared" si="1"/>
        <v>7910</v>
      </c>
      <c r="H42" s="223">
        <f t="shared" si="3"/>
        <v>203350</v>
      </c>
      <c r="I42" s="218">
        <f t="shared" si="2"/>
        <v>9590.875</v>
      </c>
      <c r="J42" s="75">
        <f t="shared" si="4"/>
        <v>246561.875</v>
      </c>
      <c r="K42" s="69">
        <f t="shared" si="7"/>
        <v>63000</v>
      </c>
      <c r="L42" s="218">
        <f t="shared" si="5"/>
        <v>36750</v>
      </c>
      <c r="M42" s="217">
        <f t="shared" si="6"/>
        <v>536958.33333333326</v>
      </c>
    </row>
    <row r="43" spans="4:13" x14ac:dyDescent="0.25">
      <c r="D43" s="209">
        <v>38</v>
      </c>
      <c r="E43" s="223">
        <v>0.113</v>
      </c>
      <c r="F43" s="223">
        <f t="shared" si="0"/>
        <v>0.79100000000000004</v>
      </c>
      <c r="G43" s="224">
        <f t="shared" si="1"/>
        <v>7910</v>
      </c>
      <c r="H43" s="223">
        <f t="shared" si="3"/>
        <v>211260</v>
      </c>
      <c r="I43" s="218">
        <f t="shared" si="2"/>
        <v>9590.875</v>
      </c>
      <c r="J43" s="75">
        <f t="shared" si="4"/>
        <v>256152.75</v>
      </c>
      <c r="K43" s="69">
        <f t="shared" si="7"/>
        <v>63000</v>
      </c>
      <c r="L43" s="218">
        <f t="shared" si="5"/>
        <v>36750</v>
      </c>
      <c r="M43" s="217">
        <f t="shared" si="6"/>
        <v>573708.33333333326</v>
      </c>
    </row>
    <row r="44" spans="4:13" x14ac:dyDescent="0.25">
      <c r="D44" s="209">
        <v>39</v>
      </c>
      <c r="E44" s="223">
        <v>0.113</v>
      </c>
      <c r="F44" s="223">
        <f t="shared" si="0"/>
        <v>0.79100000000000004</v>
      </c>
      <c r="G44" s="224">
        <f t="shared" si="1"/>
        <v>7910</v>
      </c>
      <c r="H44" s="223">
        <f t="shared" si="3"/>
        <v>219170</v>
      </c>
      <c r="I44" s="218">
        <f t="shared" si="2"/>
        <v>9590.875</v>
      </c>
      <c r="J44" s="75">
        <f t="shared" si="4"/>
        <v>265743.625</v>
      </c>
      <c r="K44" s="69">
        <f t="shared" si="7"/>
        <v>63000</v>
      </c>
      <c r="L44" s="218">
        <f t="shared" si="5"/>
        <v>36750</v>
      </c>
      <c r="M44" s="217">
        <f t="shared" si="6"/>
        <v>610458.33333333326</v>
      </c>
    </row>
    <row r="45" spans="4:13" ht="15.75" customHeight="1" x14ac:dyDescent="0.25">
      <c r="D45" s="209">
        <v>40</v>
      </c>
      <c r="E45" s="223">
        <v>0.113</v>
      </c>
      <c r="F45" s="223">
        <f t="shared" si="0"/>
        <v>0.79100000000000004</v>
      </c>
      <c r="G45" s="224">
        <f t="shared" si="1"/>
        <v>7910</v>
      </c>
      <c r="H45" s="223">
        <f t="shared" si="3"/>
        <v>227080</v>
      </c>
      <c r="I45" s="218">
        <f t="shared" si="2"/>
        <v>9590.875</v>
      </c>
      <c r="J45" s="75">
        <f t="shared" si="4"/>
        <v>275334.5</v>
      </c>
      <c r="K45" s="69">
        <f t="shared" si="7"/>
        <v>63000</v>
      </c>
      <c r="L45" s="218">
        <f t="shared" si="5"/>
        <v>36750</v>
      </c>
      <c r="M45" s="217">
        <f t="shared" si="6"/>
        <v>647208.33333333326</v>
      </c>
    </row>
    <row r="46" spans="4:13" x14ac:dyDescent="0.25">
      <c r="D46" s="209">
        <v>41</v>
      </c>
      <c r="E46" s="223">
        <v>0.113</v>
      </c>
      <c r="F46" s="223">
        <f t="shared" si="0"/>
        <v>0.79100000000000004</v>
      </c>
      <c r="G46" s="224">
        <f t="shared" si="1"/>
        <v>7910</v>
      </c>
      <c r="H46" s="223">
        <f t="shared" si="3"/>
        <v>234990</v>
      </c>
      <c r="I46" s="218">
        <f t="shared" si="2"/>
        <v>9590.875</v>
      </c>
      <c r="J46" s="75">
        <f t="shared" si="4"/>
        <v>284925.375</v>
      </c>
      <c r="K46" s="69">
        <f t="shared" si="7"/>
        <v>63000</v>
      </c>
      <c r="L46" s="218">
        <f t="shared" si="5"/>
        <v>36750</v>
      </c>
      <c r="M46" s="217">
        <f t="shared" si="6"/>
        <v>683958.33333333326</v>
      </c>
    </row>
    <row r="47" spans="4:13" ht="15" customHeight="1" x14ac:dyDescent="0.25">
      <c r="D47" s="209">
        <v>42</v>
      </c>
      <c r="E47" s="223">
        <v>0.113</v>
      </c>
      <c r="F47" s="223">
        <f t="shared" si="0"/>
        <v>0.79100000000000004</v>
      </c>
      <c r="G47" s="224">
        <f t="shared" si="1"/>
        <v>7910</v>
      </c>
      <c r="H47" s="223">
        <f t="shared" si="3"/>
        <v>242900</v>
      </c>
      <c r="I47" s="218">
        <f t="shared" si="2"/>
        <v>9590.875</v>
      </c>
      <c r="J47" s="75">
        <f t="shared" si="4"/>
        <v>294516.25</v>
      </c>
      <c r="K47" s="69">
        <f t="shared" si="7"/>
        <v>63000</v>
      </c>
      <c r="L47" s="218">
        <f t="shared" si="5"/>
        <v>36750</v>
      </c>
      <c r="M47" s="217">
        <f t="shared" si="6"/>
        <v>720708.33333333326</v>
      </c>
    </row>
    <row r="48" spans="4:13" x14ac:dyDescent="0.25">
      <c r="D48" s="209">
        <v>43</v>
      </c>
      <c r="E48" s="223">
        <v>0.113</v>
      </c>
      <c r="F48" s="223">
        <f t="shared" si="0"/>
        <v>0.79100000000000004</v>
      </c>
      <c r="G48" s="224">
        <f t="shared" si="1"/>
        <v>7910</v>
      </c>
      <c r="H48" s="223">
        <f t="shared" si="3"/>
        <v>250810</v>
      </c>
      <c r="I48" s="218">
        <f t="shared" si="2"/>
        <v>9590.875</v>
      </c>
      <c r="J48" s="75">
        <f t="shared" si="4"/>
        <v>304107.125</v>
      </c>
      <c r="K48" s="69">
        <f t="shared" si="7"/>
        <v>63000</v>
      </c>
      <c r="L48" s="218">
        <f t="shared" si="5"/>
        <v>36750</v>
      </c>
      <c r="M48" s="217">
        <f t="shared" si="6"/>
        <v>757458.33333333326</v>
      </c>
    </row>
    <row r="49" spans="4:13" x14ac:dyDescent="0.25">
      <c r="D49" s="209">
        <v>44</v>
      </c>
      <c r="E49" s="223">
        <v>0.113</v>
      </c>
      <c r="F49" s="223">
        <f t="shared" si="0"/>
        <v>0.79100000000000004</v>
      </c>
      <c r="G49" s="224">
        <f t="shared" si="1"/>
        <v>7910</v>
      </c>
      <c r="H49" s="223">
        <f t="shared" si="3"/>
        <v>258720</v>
      </c>
      <c r="I49" s="218">
        <f t="shared" si="2"/>
        <v>9590.875</v>
      </c>
      <c r="J49" s="75">
        <f t="shared" si="4"/>
        <v>313698</v>
      </c>
      <c r="K49" s="69">
        <f t="shared" si="7"/>
        <v>63000</v>
      </c>
      <c r="L49" s="218">
        <f t="shared" si="5"/>
        <v>36750</v>
      </c>
      <c r="M49" s="217">
        <f t="shared" si="6"/>
        <v>794208.33333333326</v>
      </c>
    </row>
    <row r="50" spans="4:13" x14ac:dyDescent="0.25">
      <c r="D50" s="209">
        <v>45</v>
      </c>
      <c r="E50" s="223">
        <v>0.113</v>
      </c>
      <c r="F50" s="223">
        <f t="shared" si="0"/>
        <v>0.79100000000000004</v>
      </c>
      <c r="G50" s="224">
        <f t="shared" si="1"/>
        <v>7910</v>
      </c>
      <c r="H50" s="223">
        <f t="shared" si="3"/>
        <v>266630</v>
      </c>
      <c r="I50" s="218">
        <f t="shared" si="2"/>
        <v>9590.875</v>
      </c>
      <c r="J50" s="75">
        <f t="shared" si="4"/>
        <v>323288.875</v>
      </c>
      <c r="K50" s="69">
        <f t="shared" si="7"/>
        <v>63000</v>
      </c>
      <c r="L50" s="218">
        <f t="shared" si="5"/>
        <v>36750</v>
      </c>
      <c r="M50" s="217">
        <f t="shared" si="6"/>
        <v>830958.33333333326</v>
      </c>
    </row>
    <row r="51" spans="4:13" x14ac:dyDescent="0.25">
      <c r="D51" s="209">
        <v>46</v>
      </c>
      <c r="E51" s="223">
        <v>0.113</v>
      </c>
      <c r="F51" s="223">
        <f t="shared" si="0"/>
        <v>0.79100000000000004</v>
      </c>
      <c r="G51" s="224">
        <f t="shared" si="1"/>
        <v>7910</v>
      </c>
      <c r="H51" s="223">
        <f t="shared" si="3"/>
        <v>274540</v>
      </c>
      <c r="I51" s="218">
        <f t="shared" si="2"/>
        <v>9590.875</v>
      </c>
      <c r="J51" s="75">
        <f t="shared" si="4"/>
        <v>332879.75</v>
      </c>
      <c r="K51" s="69">
        <f>$J$4*80%*7</f>
        <v>56000</v>
      </c>
      <c r="L51" s="218">
        <f t="shared" si="5"/>
        <v>32666.666666666668</v>
      </c>
      <c r="M51" s="217">
        <f t="shared" si="6"/>
        <v>863624.99999999988</v>
      </c>
    </row>
    <row r="52" spans="4:13" x14ac:dyDescent="0.25">
      <c r="D52" s="209">
        <v>47</v>
      </c>
      <c r="E52" s="223">
        <v>0.113</v>
      </c>
      <c r="F52" s="223">
        <f t="shared" si="0"/>
        <v>0.79100000000000004</v>
      </c>
      <c r="G52" s="224">
        <f t="shared" si="1"/>
        <v>7910</v>
      </c>
      <c r="H52" s="223">
        <f t="shared" si="3"/>
        <v>282450</v>
      </c>
      <c r="I52" s="218">
        <f t="shared" si="2"/>
        <v>9590.875</v>
      </c>
      <c r="J52" s="75">
        <f t="shared" si="4"/>
        <v>342470.625</v>
      </c>
      <c r="K52" s="69">
        <f t="shared" ref="K52:K65" si="8">$J$4*80%*7</f>
        <v>56000</v>
      </c>
      <c r="L52" s="218">
        <f t="shared" si="5"/>
        <v>32666.666666666668</v>
      </c>
      <c r="M52" s="217">
        <f t="shared" si="6"/>
        <v>896291.66666666651</v>
      </c>
    </row>
    <row r="53" spans="4:13" x14ac:dyDescent="0.25">
      <c r="D53" s="209">
        <v>48</v>
      </c>
      <c r="E53" s="223">
        <v>0.113</v>
      </c>
      <c r="F53" s="223">
        <f t="shared" si="0"/>
        <v>0.79100000000000004</v>
      </c>
      <c r="G53" s="224">
        <f t="shared" si="1"/>
        <v>7910</v>
      </c>
      <c r="H53" s="223">
        <f t="shared" si="3"/>
        <v>290360</v>
      </c>
      <c r="I53" s="218">
        <f t="shared" si="2"/>
        <v>9590.875</v>
      </c>
      <c r="J53" s="75">
        <f t="shared" si="4"/>
        <v>352061.5</v>
      </c>
      <c r="K53" s="69">
        <f t="shared" si="8"/>
        <v>56000</v>
      </c>
      <c r="L53" s="218">
        <f t="shared" si="5"/>
        <v>32666.666666666668</v>
      </c>
      <c r="M53" s="217">
        <f t="shared" si="6"/>
        <v>928958.33333333314</v>
      </c>
    </row>
    <row r="54" spans="4:13" ht="15.75" customHeight="1" x14ac:dyDescent="0.25">
      <c r="D54" s="209">
        <v>49</v>
      </c>
      <c r="E54" s="223">
        <v>0.113</v>
      </c>
      <c r="F54" s="223">
        <f t="shared" si="0"/>
        <v>0.79100000000000004</v>
      </c>
      <c r="G54" s="224">
        <f t="shared" si="1"/>
        <v>7910</v>
      </c>
      <c r="H54" s="223">
        <f t="shared" si="3"/>
        <v>298270</v>
      </c>
      <c r="I54" s="218">
        <f t="shared" si="2"/>
        <v>9590.875</v>
      </c>
      <c r="J54" s="75">
        <f t="shared" si="4"/>
        <v>361652.375</v>
      </c>
      <c r="K54" s="69">
        <f t="shared" si="8"/>
        <v>56000</v>
      </c>
      <c r="L54" s="218">
        <f t="shared" si="5"/>
        <v>32666.666666666668</v>
      </c>
      <c r="M54" s="217">
        <f t="shared" si="6"/>
        <v>961624.99999999977</v>
      </c>
    </row>
    <row r="55" spans="4:13" x14ac:dyDescent="0.25">
      <c r="D55" s="209">
        <v>50</v>
      </c>
      <c r="E55" s="223">
        <v>0.113</v>
      </c>
      <c r="F55" s="223">
        <f t="shared" si="0"/>
        <v>0.79100000000000004</v>
      </c>
      <c r="G55" s="224">
        <f t="shared" si="1"/>
        <v>7910</v>
      </c>
      <c r="H55" s="223">
        <f t="shared" si="3"/>
        <v>306180</v>
      </c>
      <c r="I55" s="218">
        <f t="shared" si="2"/>
        <v>9590.875</v>
      </c>
      <c r="J55" s="75">
        <f t="shared" si="4"/>
        <v>371243.25</v>
      </c>
      <c r="K55" s="69">
        <f t="shared" si="8"/>
        <v>56000</v>
      </c>
      <c r="L55" s="218">
        <f t="shared" si="5"/>
        <v>32666.666666666668</v>
      </c>
      <c r="M55" s="217">
        <f t="shared" si="6"/>
        <v>994291.6666666664</v>
      </c>
    </row>
    <row r="56" spans="4:13" x14ac:dyDescent="0.25">
      <c r="D56" s="209">
        <v>51</v>
      </c>
      <c r="E56" s="223">
        <v>0.113</v>
      </c>
      <c r="F56" s="223">
        <f t="shared" si="0"/>
        <v>0.79100000000000004</v>
      </c>
      <c r="G56" s="224">
        <f t="shared" si="1"/>
        <v>7910</v>
      </c>
      <c r="H56" s="223">
        <f t="shared" si="3"/>
        <v>314090</v>
      </c>
      <c r="I56" s="218">
        <f t="shared" si="2"/>
        <v>9590.875</v>
      </c>
      <c r="J56" s="75">
        <f t="shared" si="4"/>
        <v>380834.125</v>
      </c>
      <c r="K56" s="69">
        <f t="shared" si="8"/>
        <v>56000</v>
      </c>
      <c r="L56" s="218">
        <f t="shared" si="5"/>
        <v>32666.666666666668</v>
      </c>
      <c r="M56" s="217">
        <f t="shared" si="6"/>
        <v>1026958.333333333</v>
      </c>
    </row>
    <row r="57" spans="4:13" x14ac:dyDescent="0.25">
      <c r="D57" s="209">
        <v>52</v>
      </c>
      <c r="E57" s="223">
        <v>0.113</v>
      </c>
      <c r="F57" s="223">
        <f t="shared" si="0"/>
        <v>0.79100000000000004</v>
      </c>
      <c r="G57" s="224">
        <f t="shared" si="1"/>
        <v>7910</v>
      </c>
      <c r="H57" s="223">
        <f t="shared" si="3"/>
        <v>322000</v>
      </c>
      <c r="I57" s="218">
        <f t="shared" si="2"/>
        <v>9590.875</v>
      </c>
      <c r="J57" s="75">
        <f t="shared" si="4"/>
        <v>390425</v>
      </c>
      <c r="K57" s="69">
        <f t="shared" si="8"/>
        <v>56000</v>
      </c>
      <c r="L57" s="218">
        <f t="shared" si="5"/>
        <v>32666.666666666668</v>
      </c>
      <c r="M57" s="217">
        <f t="shared" si="6"/>
        <v>1059624.9999999998</v>
      </c>
    </row>
    <row r="58" spans="4:13" x14ac:dyDescent="0.25">
      <c r="D58" s="209">
        <v>53</v>
      </c>
      <c r="E58" s="223">
        <v>0.113</v>
      </c>
      <c r="F58" s="223">
        <f t="shared" si="0"/>
        <v>0.79100000000000004</v>
      </c>
      <c r="G58" s="224">
        <f t="shared" si="1"/>
        <v>7910</v>
      </c>
      <c r="H58" s="223">
        <f t="shared" si="3"/>
        <v>329910</v>
      </c>
      <c r="I58" s="218">
        <f t="shared" si="2"/>
        <v>9590.875</v>
      </c>
      <c r="J58" s="75">
        <f t="shared" si="4"/>
        <v>400015.875</v>
      </c>
      <c r="K58" s="69">
        <f t="shared" si="8"/>
        <v>56000</v>
      </c>
      <c r="L58" s="218">
        <f t="shared" si="5"/>
        <v>32666.666666666668</v>
      </c>
      <c r="M58" s="217">
        <f t="shared" si="6"/>
        <v>1092291.6666666665</v>
      </c>
    </row>
    <row r="59" spans="4:13" x14ac:dyDescent="0.25">
      <c r="D59" s="209">
        <v>54</v>
      </c>
      <c r="E59" s="223">
        <v>0.113</v>
      </c>
      <c r="F59" s="223">
        <f t="shared" si="0"/>
        <v>0.79100000000000004</v>
      </c>
      <c r="G59" s="224">
        <f t="shared" si="1"/>
        <v>7910</v>
      </c>
      <c r="H59" s="223">
        <f t="shared" si="3"/>
        <v>337820</v>
      </c>
      <c r="I59" s="218">
        <f t="shared" si="2"/>
        <v>9590.875</v>
      </c>
      <c r="J59" s="75">
        <f t="shared" si="4"/>
        <v>409606.75</v>
      </c>
      <c r="K59" s="69">
        <f t="shared" si="8"/>
        <v>56000</v>
      </c>
      <c r="L59" s="218">
        <f t="shared" si="5"/>
        <v>32666.666666666668</v>
      </c>
      <c r="M59" s="217">
        <f t="shared" si="6"/>
        <v>1124958.3333333333</v>
      </c>
    </row>
    <row r="60" spans="4:13" x14ac:dyDescent="0.25">
      <c r="D60" s="209">
        <v>55</v>
      </c>
      <c r="E60" s="223">
        <v>0.113</v>
      </c>
      <c r="F60" s="223">
        <f t="shared" si="0"/>
        <v>0.79100000000000004</v>
      </c>
      <c r="G60" s="224">
        <f t="shared" si="1"/>
        <v>7910</v>
      </c>
      <c r="H60" s="223">
        <f t="shared" si="3"/>
        <v>345730</v>
      </c>
      <c r="I60" s="218">
        <f t="shared" si="2"/>
        <v>9590.875</v>
      </c>
      <c r="J60" s="75">
        <f t="shared" si="4"/>
        <v>419197.625</v>
      </c>
      <c r="K60" s="69">
        <f t="shared" si="8"/>
        <v>56000</v>
      </c>
      <c r="L60" s="218">
        <f t="shared" si="5"/>
        <v>32666.666666666668</v>
      </c>
      <c r="M60" s="217">
        <f t="shared" si="6"/>
        <v>1157625</v>
      </c>
    </row>
    <row r="61" spans="4:13" ht="15" customHeight="1" x14ac:dyDescent="0.25">
      <c r="D61" s="209">
        <v>56</v>
      </c>
      <c r="E61" s="223">
        <v>0.113</v>
      </c>
      <c r="F61" s="223">
        <f t="shared" si="0"/>
        <v>0.79100000000000004</v>
      </c>
      <c r="G61" s="224">
        <f t="shared" si="1"/>
        <v>7910</v>
      </c>
      <c r="H61" s="223">
        <f t="shared" si="3"/>
        <v>353640</v>
      </c>
      <c r="I61" s="218">
        <f t="shared" si="2"/>
        <v>9590.875</v>
      </c>
      <c r="J61" s="75">
        <f t="shared" si="4"/>
        <v>428788.5</v>
      </c>
      <c r="K61" s="69">
        <f t="shared" si="8"/>
        <v>56000</v>
      </c>
      <c r="L61" s="218">
        <f t="shared" si="5"/>
        <v>32666.666666666668</v>
      </c>
      <c r="M61" s="217">
        <f t="shared" si="6"/>
        <v>1190291.6666666667</v>
      </c>
    </row>
    <row r="62" spans="4:13" x14ac:dyDescent="0.25">
      <c r="D62" s="209">
        <v>57</v>
      </c>
      <c r="E62" s="223">
        <v>0.113</v>
      </c>
      <c r="F62" s="223">
        <f t="shared" si="0"/>
        <v>0.79100000000000004</v>
      </c>
      <c r="G62" s="224">
        <f t="shared" si="1"/>
        <v>7910</v>
      </c>
      <c r="H62" s="223">
        <f t="shared" si="3"/>
        <v>361550</v>
      </c>
      <c r="I62" s="218">
        <f t="shared" si="2"/>
        <v>9590.875</v>
      </c>
      <c r="J62" s="75">
        <f t="shared" si="4"/>
        <v>438379.375</v>
      </c>
      <c r="K62" s="69">
        <f t="shared" si="8"/>
        <v>56000</v>
      </c>
      <c r="L62" s="218">
        <f t="shared" si="5"/>
        <v>32666.666666666668</v>
      </c>
      <c r="M62" s="217">
        <f t="shared" si="6"/>
        <v>1222958.3333333335</v>
      </c>
    </row>
    <row r="63" spans="4:13" ht="15.75" customHeight="1" x14ac:dyDescent="0.25">
      <c r="D63" s="209">
        <v>58</v>
      </c>
      <c r="E63" s="223">
        <v>0.113</v>
      </c>
      <c r="F63" s="223">
        <f t="shared" si="0"/>
        <v>0.79100000000000004</v>
      </c>
      <c r="G63" s="224">
        <f t="shared" si="1"/>
        <v>7910</v>
      </c>
      <c r="H63" s="223">
        <f t="shared" si="3"/>
        <v>369460</v>
      </c>
      <c r="I63" s="218">
        <f t="shared" si="2"/>
        <v>9590.875</v>
      </c>
      <c r="J63" s="75">
        <f t="shared" si="4"/>
        <v>447970.25</v>
      </c>
      <c r="K63" s="69">
        <f t="shared" si="8"/>
        <v>56000</v>
      </c>
      <c r="L63" s="218">
        <f t="shared" si="5"/>
        <v>32666.666666666668</v>
      </c>
      <c r="M63" s="217">
        <f t="shared" si="6"/>
        <v>1255625.0000000002</v>
      </c>
    </row>
    <row r="64" spans="4:13" x14ac:dyDescent="0.25">
      <c r="D64" s="209">
        <v>59</v>
      </c>
      <c r="E64" s="223">
        <v>0.113</v>
      </c>
      <c r="F64" s="223">
        <f t="shared" si="0"/>
        <v>0.79100000000000004</v>
      </c>
      <c r="G64" s="224">
        <f t="shared" si="1"/>
        <v>7910</v>
      </c>
      <c r="H64" s="223">
        <f t="shared" si="3"/>
        <v>377370</v>
      </c>
      <c r="I64" s="218">
        <f t="shared" si="2"/>
        <v>9590.875</v>
      </c>
      <c r="J64" s="75">
        <f t="shared" si="4"/>
        <v>457561.125</v>
      </c>
      <c r="K64" s="69">
        <f t="shared" si="8"/>
        <v>56000</v>
      </c>
      <c r="L64" s="218">
        <f t="shared" si="5"/>
        <v>32666.666666666668</v>
      </c>
      <c r="M64" s="217">
        <f t="shared" si="6"/>
        <v>1288291.666666667</v>
      </c>
    </row>
    <row r="65" spans="4:13" x14ac:dyDescent="0.25">
      <c r="D65" s="209">
        <v>60</v>
      </c>
      <c r="E65" s="223">
        <v>0.113</v>
      </c>
      <c r="F65" s="223">
        <f t="shared" si="0"/>
        <v>0.79100000000000004</v>
      </c>
      <c r="G65" s="224">
        <f t="shared" si="1"/>
        <v>7910</v>
      </c>
      <c r="H65" s="223">
        <f t="shared" si="3"/>
        <v>385280</v>
      </c>
      <c r="I65" s="218">
        <f t="shared" si="2"/>
        <v>9590.875</v>
      </c>
      <c r="J65" s="75">
        <f t="shared" si="4"/>
        <v>467152</v>
      </c>
      <c r="K65" s="69">
        <f t="shared" si="8"/>
        <v>56000</v>
      </c>
      <c r="L65" s="218">
        <f t="shared" si="5"/>
        <v>32666.666666666668</v>
      </c>
      <c r="M65" s="217">
        <f t="shared" si="6"/>
        <v>1320958.3333333337</v>
      </c>
    </row>
    <row r="66" spans="4:13" x14ac:dyDescent="0.25">
      <c r="D66" s="209">
        <v>61</v>
      </c>
      <c r="E66" s="223">
        <v>0.113</v>
      </c>
      <c r="F66" s="223">
        <f t="shared" si="0"/>
        <v>0.79100000000000004</v>
      </c>
      <c r="G66" s="224">
        <f t="shared" si="1"/>
        <v>7910</v>
      </c>
      <c r="H66" s="223">
        <f t="shared" si="3"/>
        <v>393190</v>
      </c>
      <c r="I66" s="218">
        <f t="shared" si="2"/>
        <v>9590.875</v>
      </c>
      <c r="J66" s="75">
        <f t="shared" si="4"/>
        <v>476742.875</v>
      </c>
      <c r="K66" s="69">
        <f>$J$4*70%*7</f>
        <v>49000</v>
      </c>
      <c r="L66" s="218">
        <f t="shared" si="5"/>
        <v>28583.333333333336</v>
      </c>
      <c r="M66" s="217">
        <f t="shared" si="6"/>
        <v>1349541.666666667</v>
      </c>
    </row>
    <row r="67" spans="4:13" x14ac:dyDescent="0.25">
      <c r="D67" s="209">
        <v>62</v>
      </c>
      <c r="E67" s="223">
        <v>0.113</v>
      </c>
      <c r="F67" s="223">
        <f t="shared" si="0"/>
        <v>0.79100000000000004</v>
      </c>
      <c r="G67" s="224">
        <f t="shared" si="1"/>
        <v>7910</v>
      </c>
      <c r="H67" s="223">
        <f t="shared" si="3"/>
        <v>401100</v>
      </c>
      <c r="I67" s="218">
        <f t="shared" si="2"/>
        <v>9590.875</v>
      </c>
      <c r="J67" s="75">
        <f t="shared" si="4"/>
        <v>486333.75</v>
      </c>
      <c r="K67" s="69">
        <f t="shared" ref="K67:K75" si="9">$J$4*70%*7</f>
        <v>49000</v>
      </c>
      <c r="L67" s="218">
        <f t="shared" si="5"/>
        <v>28583.333333333336</v>
      </c>
      <c r="M67" s="217">
        <f t="shared" si="6"/>
        <v>1378125.0000000002</v>
      </c>
    </row>
    <row r="68" spans="4:13" ht="15" customHeight="1" x14ac:dyDescent="0.25">
      <c r="D68" s="209">
        <v>63</v>
      </c>
      <c r="E68" s="223">
        <v>0.113</v>
      </c>
      <c r="F68" s="223">
        <f t="shared" si="0"/>
        <v>0.79100000000000004</v>
      </c>
      <c r="G68" s="224">
        <f t="shared" si="1"/>
        <v>7910</v>
      </c>
      <c r="H68" s="223">
        <f t="shared" si="3"/>
        <v>409010</v>
      </c>
      <c r="I68" s="218">
        <f t="shared" si="2"/>
        <v>9590.875</v>
      </c>
      <c r="J68" s="75">
        <f t="shared" si="4"/>
        <v>495924.625</v>
      </c>
      <c r="K68" s="69">
        <f t="shared" si="9"/>
        <v>49000</v>
      </c>
      <c r="L68" s="218">
        <f t="shared" si="5"/>
        <v>28583.333333333336</v>
      </c>
      <c r="M68" s="217">
        <f t="shared" si="6"/>
        <v>1406708.3333333335</v>
      </c>
    </row>
    <row r="69" spans="4:13" x14ac:dyDescent="0.25">
      <c r="D69" s="209">
        <v>64</v>
      </c>
      <c r="E69" s="223">
        <v>0.113</v>
      </c>
      <c r="F69" s="223">
        <f t="shared" si="0"/>
        <v>0.79100000000000004</v>
      </c>
      <c r="G69" s="224">
        <f t="shared" si="1"/>
        <v>7910</v>
      </c>
      <c r="H69" s="223">
        <f t="shared" si="3"/>
        <v>416920</v>
      </c>
      <c r="I69" s="218">
        <f t="shared" si="2"/>
        <v>9590.875</v>
      </c>
      <c r="J69" s="75">
        <f t="shared" si="4"/>
        <v>505515.5</v>
      </c>
      <c r="K69" s="69">
        <f t="shared" si="9"/>
        <v>49000</v>
      </c>
      <c r="L69" s="218">
        <f t="shared" si="5"/>
        <v>28583.333333333336</v>
      </c>
      <c r="M69" s="217">
        <f t="shared" si="6"/>
        <v>1435291.6666666667</v>
      </c>
    </row>
    <row r="70" spans="4:13" x14ac:dyDescent="0.25">
      <c r="D70" s="209">
        <v>65</v>
      </c>
      <c r="E70" s="223">
        <v>0.113</v>
      </c>
      <c r="F70" s="223">
        <f t="shared" si="0"/>
        <v>0.79100000000000004</v>
      </c>
      <c r="G70" s="224">
        <f t="shared" si="1"/>
        <v>7910</v>
      </c>
      <c r="H70" s="223">
        <f t="shared" si="3"/>
        <v>424830</v>
      </c>
      <c r="I70" s="218">
        <f t="shared" si="2"/>
        <v>9590.875</v>
      </c>
      <c r="J70" s="75">
        <f t="shared" si="4"/>
        <v>515106.375</v>
      </c>
      <c r="K70" s="69">
        <f t="shared" si="9"/>
        <v>49000</v>
      </c>
      <c r="L70" s="218">
        <f t="shared" si="5"/>
        <v>28583.333333333336</v>
      </c>
      <c r="M70" s="217">
        <f t="shared" si="6"/>
        <v>1463875</v>
      </c>
    </row>
    <row r="71" spans="4:13" x14ac:dyDescent="0.25">
      <c r="D71" s="209">
        <v>66</v>
      </c>
      <c r="E71" s="223">
        <v>0.113</v>
      </c>
      <c r="F71" s="223">
        <f>E71*7</f>
        <v>0.79100000000000004</v>
      </c>
      <c r="G71" s="224">
        <f>F71*$J$4</f>
        <v>7910</v>
      </c>
      <c r="H71" s="223">
        <f t="shared" si="3"/>
        <v>432740</v>
      </c>
      <c r="I71" s="218">
        <f>G71*$E$4</f>
        <v>9590.875</v>
      </c>
      <c r="J71" s="75">
        <f t="shared" si="4"/>
        <v>524697.25</v>
      </c>
      <c r="K71" s="69">
        <f t="shared" si="9"/>
        <v>49000</v>
      </c>
      <c r="L71" s="218">
        <f t="shared" si="5"/>
        <v>28583.333333333336</v>
      </c>
      <c r="M71" s="217">
        <f t="shared" si="6"/>
        <v>1492458.3333333333</v>
      </c>
    </row>
    <row r="72" spans="4:13" ht="15.75" customHeight="1" x14ac:dyDescent="0.25">
      <c r="D72" s="209">
        <v>67</v>
      </c>
      <c r="E72" s="223">
        <v>0.113</v>
      </c>
      <c r="F72" s="223">
        <f>E72*7</f>
        <v>0.79100000000000004</v>
      </c>
      <c r="G72" s="224">
        <f>F72*$J$4</f>
        <v>7910</v>
      </c>
      <c r="H72" s="223">
        <f>H71+G72</f>
        <v>440650</v>
      </c>
      <c r="I72" s="218">
        <f>G72*$E$4</f>
        <v>9590.875</v>
      </c>
      <c r="J72" s="75">
        <f>J71+I72</f>
        <v>534288.125</v>
      </c>
      <c r="K72" s="69">
        <f t="shared" si="9"/>
        <v>49000</v>
      </c>
      <c r="L72" s="218">
        <f>((K72/12))*$M$4</f>
        <v>28583.333333333336</v>
      </c>
      <c r="M72" s="217">
        <f>(((K72/12))*$M$4)+M71</f>
        <v>1521041.6666666665</v>
      </c>
    </row>
    <row r="73" spans="4:13" x14ac:dyDescent="0.25">
      <c r="D73" s="209">
        <v>68</v>
      </c>
      <c r="E73" s="223">
        <v>0.113</v>
      </c>
      <c r="F73" s="223">
        <f>E73*7</f>
        <v>0.79100000000000004</v>
      </c>
      <c r="G73" s="224">
        <f>F73*$J$4</f>
        <v>7910</v>
      </c>
      <c r="H73" s="223">
        <f>H72+G73</f>
        <v>448560</v>
      </c>
      <c r="I73" s="218">
        <f>G73*$E$4</f>
        <v>9590.875</v>
      </c>
      <c r="J73" s="75">
        <f>J72+I73</f>
        <v>543879</v>
      </c>
      <c r="K73" s="69">
        <f t="shared" si="9"/>
        <v>49000</v>
      </c>
      <c r="L73" s="218">
        <f>((K73/12))*$M$4</f>
        <v>28583.333333333336</v>
      </c>
      <c r="M73" s="217">
        <f>(((K73/12))*$M$4)+M72</f>
        <v>1549624.9999999998</v>
      </c>
    </row>
    <row r="74" spans="4:13" x14ac:dyDescent="0.25">
      <c r="D74" s="209">
        <v>69</v>
      </c>
      <c r="E74" s="223">
        <v>0.113</v>
      </c>
      <c r="F74" s="223">
        <f>E74*7</f>
        <v>0.79100000000000004</v>
      </c>
      <c r="G74" s="224">
        <f>F74*$J$4</f>
        <v>7910</v>
      </c>
      <c r="H74" s="223">
        <f>H73+G74</f>
        <v>456470</v>
      </c>
      <c r="I74" s="218">
        <f>G74*$E$4</f>
        <v>9590.875</v>
      </c>
      <c r="J74" s="75">
        <f>J73+I74</f>
        <v>553469.875</v>
      </c>
      <c r="K74" s="69">
        <f t="shared" si="9"/>
        <v>49000</v>
      </c>
      <c r="L74" s="218">
        <f>((K74/12))*$M$4</f>
        <v>28583.333333333336</v>
      </c>
      <c r="M74" s="217">
        <f>(((K74/12))*$M$4)+M73</f>
        <v>1578208.333333333</v>
      </c>
    </row>
    <row r="75" spans="4:13" ht="15" customHeight="1" x14ac:dyDescent="0.25">
      <c r="D75" s="209">
        <v>70</v>
      </c>
      <c r="E75" s="223">
        <v>0.113</v>
      </c>
      <c r="F75" s="223">
        <f>E75*7</f>
        <v>0.79100000000000004</v>
      </c>
      <c r="G75" s="224">
        <f>F75*$J$4</f>
        <v>7910</v>
      </c>
      <c r="H75" s="225">
        <f>H74+G75</f>
        <v>464380</v>
      </c>
      <c r="I75" s="218">
        <f>G75*$E$4</f>
        <v>9590.875</v>
      </c>
      <c r="J75" s="222">
        <f>J74+I75</f>
        <v>563060.75</v>
      </c>
      <c r="K75" s="69">
        <f t="shared" si="9"/>
        <v>49000</v>
      </c>
      <c r="L75" s="218">
        <f>((K75/12))*$M$4</f>
        <v>28583.333333333336</v>
      </c>
      <c r="M75" s="221">
        <f>(((K75/12))*$M$4)+M74</f>
        <v>1606791.6666666663</v>
      </c>
    </row>
    <row r="76" spans="4:13" ht="15" customHeight="1" x14ac:dyDescent="0.25">
      <c r="D76" s="209">
        <v>71</v>
      </c>
      <c r="E76" s="223">
        <v>0.113</v>
      </c>
      <c r="F76" s="223">
        <f t="shared" ref="F76:F95" si="10">E76*7</f>
        <v>0.79100000000000004</v>
      </c>
      <c r="G76" s="224">
        <f t="shared" ref="G76:G95" si="11">F76*$J$4</f>
        <v>7910</v>
      </c>
      <c r="H76" s="225">
        <f t="shared" ref="H76:H95" si="12">H75+G76</f>
        <v>472290</v>
      </c>
      <c r="I76" s="218">
        <f t="shared" ref="I76:I95" si="13">G76*$E$4</f>
        <v>9590.875</v>
      </c>
      <c r="J76" s="222">
        <f t="shared" ref="J76:J95" si="14">J75+I76</f>
        <v>572651.625</v>
      </c>
      <c r="K76" s="69">
        <f>$J$4*60%*7</f>
        <v>42000</v>
      </c>
      <c r="L76" s="218">
        <f t="shared" ref="L76:L95" si="15">((K76/12))*$M$4</f>
        <v>24500</v>
      </c>
      <c r="M76" s="221">
        <f t="shared" ref="M76:M95" si="16">(((K76/12))*$M$4)+M75</f>
        <v>1631291.6666666663</v>
      </c>
    </row>
    <row r="77" spans="4:13" ht="15" customHeight="1" x14ac:dyDescent="0.25">
      <c r="D77" s="209">
        <v>72</v>
      </c>
      <c r="E77" s="223">
        <v>0.113</v>
      </c>
      <c r="F77" s="223">
        <f t="shared" si="10"/>
        <v>0.79100000000000004</v>
      </c>
      <c r="G77" s="224">
        <f t="shared" si="11"/>
        <v>7910</v>
      </c>
      <c r="H77" s="225">
        <f t="shared" si="12"/>
        <v>480200</v>
      </c>
      <c r="I77" s="218">
        <f t="shared" si="13"/>
        <v>9590.875</v>
      </c>
      <c r="J77" s="222">
        <f t="shared" si="14"/>
        <v>582242.5</v>
      </c>
      <c r="K77" s="69">
        <f t="shared" ref="K77:K95" si="17">$J$4*60%*7</f>
        <v>42000</v>
      </c>
      <c r="L77" s="218">
        <f t="shared" si="15"/>
        <v>24500</v>
      </c>
      <c r="M77" s="221">
        <f t="shared" si="16"/>
        <v>1655791.6666666663</v>
      </c>
    </row>
    <row r="78" spans="4:13" ht="15" customHeight="1" x14ac:dyDescent="0.25">
      <c r="D78" s="209">
        <v>73</v>
      </c>
      <c r="E78" s="223">
        <v>0.113</v>
      </c>
      <c r="F78" s="223">
        <f t="shared" si="10"/>
        <v>0.79100000000000004</v>
      </c>
      <c r="G78" s="224">
        <f t="shared" si="11"/>
        <v>7910</v>
      </c>
      <c r="H78" s="225">
        <f t="shared" si="12"/>
        <v>488110</v>
      </c>
      <c r="I78" s="218">
        <f t="shared" si="13"/>
        <v>9590.875</v>
      </c>
      <c r="J78" s="222">
        <f t="shared" si="14"/>
        <v>591833.375</v>
      </c>
      <c r="K78" s="69">
        <f t="shared" si="17"/>
        <v>42000</v>
      </c>
      <c r="L78" s="218">
        <f t="shared" si="15"/>
        <v>24500</v>
      </c>
      <c r="M78" s="221">
        <f t="shared" si="16"/>
        <v>1680291.6666666663</v>
      </c>
    </row>
    <row r="79" spans="4:13" ht="15" customHeight="1" x14ac:dyDescent="0.25">
      <c r="D79" s="209">
        <v>74</v>
      </c>
      <c r="E79" s="223">
        <v>0.113</v>
      </c>
      <c r="F79" s="223">
        <f t="shared" si="10"/>
        <v>0.79100000000000004</v>
      </c>
      <c r="G79" s="224">
        <f t="shared" si="11"/>
        <v>7910</v>
      </c>
      <c r="H79" s="225">
        <f t="shared" si="12"/>
        <v>496020</v>
      </c>
      <c r="I79" s="218">
        <f t="shared" si="13"/>
        <v>9590.875</v>
      </c>
      <c r="J79" s="222">
        <f t="shared" si="14"/>
        <v>601424.25</v>
      </c>
      <c r="K79" s="69">
        <f t="shared" si="17"/>
        <v>42000</v>
      </c>
      <c r="L79" s="218">
        <f t="shared" si="15"/>
        <v>24500</v>
      </c>
      <c r="M79" s="221">
        <f t="shared" si="16"/>
        <v>1704791.6666666663</v>
      </c>
    </row>
    <row r="80" spans="4:13" ht="15" customHeight="1" x14ac:dyDescent="0.25">
      <c r="D80" s="209">
        <v>75</v>
      </c>
      <c r="E80" s="223">
        <v>0.113</v>
      </c>
      <c r="F80" s="223">
        <f t="shared" si="10"/>
        <v>0.79100000000000004</v>
      </c>
      <c r="G80" s="224">
        <f t="shared" si="11"/>
        <v>7910</v>
      </c>
      <c r="H80" s="225">
        <f t="shared" si="12"/>
        <v>503930</v>
      </c>
      <c r="I80" s="218">
        <f t="shared" si="13"/>
        <v>9590.875</v>
      </c>
      <c r="J80" s="222">
        <f t="shared" si="14"/>
        <v>611015.125</v>
      </c>
      <c r="K80" s="69">
        <f t="shared" si="17"/>
        <v>42000</v>
      </c>
      <c r="L80" s="218">
        <f t="shared" si="15"/>
        <v>24500</v>
      </c>
      <c r="M80" s="221">
        <f t="shared" si="16"/>
        <v>1729291.6666666663</v>
      </c>
    </row>
    <row r="81" spans="4:13" ht="15" customHeight="1" x14ac:dyDescent="0.25">
      <c r="D81" s="209">
        <v>76</v>
      </c>
      <c r="E81" s="223">
        <v>0.113</v>
      </c>
      <c r="F81" s="223">
        <f t="shared" si="10"/>
        <v>0.79100000000000004</v>
      </c>
      <c r="G81" s="224">
        <f t="shared" si="11"/>
        <v>7910</v>
      </c>
      <c r="H81" s="225">
        <f t="shared" si="12"/>
        <v>511840</v>
      </c>
      <c r="I81" s="218">
        <f t="shared" si="13"/>
        <v>9590.875</v>
      </c>
      <c r="J81" s="222">
        <f t="shared" si="14"/>
        <v>620606</v>
      </c>
      <c r="K81" s="69">
        <f t="shared" si="17"/>
        <v>42000</v>
      </c>
      <c r="L81" s="218">
        <f t="shared" si="15"/>
        <v>24500</v>
      </c>
      <c r="M81" s="221">
        <f t="shared" si="16"/>
        <v>1753791.6666666663</v>
      </c>
    </row>
    <row r="82" spans="4:13" ht="15" customHeight="1" x14ac:dyDescent="0.25">
      <c r="D82" s="209">
        <v>77</v>
      </c>
      <c r="E82" s="223">
        <v>0.113</v>
      </c>
      <c r="F82" s="223">
        <f t="shared" si="10"/>
        <v>0.79100000000000004</v>
      </c>
      <c r="G82" s="224">
        <f t="shared" si="11"/>
        <v>7910</v>
      </c>
      <c r="H82" s="225">
        <f t="shared" si="12"/>
        <v>519750</v>
      </c>
      <c r="I82" s="218">
        <f t="shared" si="13"/>
        <v>9590.875</v>
      </c>
      <c r="J82" s="222">
        <f t="shared" si="14"/>
        <v>630196.875</v>
      </c>
      <c r="K82" s="69">
        <f t="shared" si="17"/>
        <v>42000</v>
      </c>
      <c r="L82" s="218">
        <f t="shared" si="15"/>
        <v>24500</v>
      </c>
      <c r="M82" s="221">
        <f t="shared" si="16"/>
        <v>1778291.6666666663</v>
      </c>
    </row>
    <row r="83" spans="4:13" ht="15" customHeight="1" x14ac:dyDescent="0.25">
      <c r="D83" s="209">
        <v>78</v>
      </c>
      <c r="E83" s="223">
        <v>0.113</v>
      </c>
      <c r="F83" s="223">
        <f t="shared" si="10"/>
        <v>0.79100000000000004</v>
      </c>
      <c r="G83" s="224">
        <f t="shared" si="11"/>
        <v>7910</v>
      </c>
      <c r="H83" s="225">
        <f t="shared" si="12"/>
        <v>527660</v>
      </c>
      <c r="I83" s="218">
        <f t="shared" si="13"/>
        <v>9590.875</v>
      </c>
      <c r="J83" s="222">
        <f t="shared" si="14"/>
        <v>639787.75</v>
      </c>
      <c r="K83" s="69">
        <f t="shared" si="17"/>
        <v>42000</v>
      </c>
      <c r="L83" s="218">
        <f t="shared" si="15"/>
        <v>24500</v>
      </c>
      <c r="M83" s="221">
        <f t="shared" si="16"/>
        <v>1802791.6666666663</v>
      </c>
    </row>
    <row r="84" spans="4:13" ht="15" customHeight="1" x14ac:dyDescent="0.25">
      <c r="D84" s="209">
        <v>79</v>
      </c>
      <c r="E84" s="223">
        <v>0.113</v>
      </c>
      <c r="F84" s="223">
        <f t="shared" si="10"/>
        <v>0.79100000000000004</v>
      </c>
      <c r="G84" s="224">
        <f t="shared" si="11"/>
        <v>7910</v>
      </c>
      <c r="H84" s="225">
        <f t="shared" si="12"/>
        <v>535570</v>
      </c>
      <c r="I84" s="218">
        <f t="shared" si="13"/>
        <v>9590.875</v>
      </c>
      <c r="J84" s="222">
        <f t="shared" si="14"/>
        <v>649378.625</v>
      </c>
      <c r="K84" s="69">
        <f t="shared" si="17"/>
        <v>42000</v>
      </c>
      <c r="L84" s="218">
        <f t="shared" si="15"/>
        <v>24500</v>
      </c>
      <c r="M84" s="221">
        <f t="shared" si="16"/>
        <v>1827291.6666666663</v>
      </c>
    </row>
    <row r="85" spans="4:13" ht="15" customHeight="1" x14ac:dyDescent="0.25">
      <c r="D85" s="209">
        <v>80</v>
      </c>
      <c r="E85" s="223">
        <v>0.113</v>
      </c>
      <c r="F85" s="223">
        <f t="shared" si="10"/>
        <v>0.79100000000000004</v>
      </c>
      <c r="G85" s="224">
        <f t="shared" si="11"/>
        <v>7910</v>
      </c>
      <c r="H85" s="225">
        <f t="shared" si="12"/>
        <v>543480</v>
      </c>
      <c r="I85" s="218">
        <f t="shared" si="13"/>
        <v>9590.875</v>
      </c>
      <c r="J85" s="222">
        <f t="shared" si="14"/>
        <v>658969.5</v>
      </c>
      <c r="K85" s="69">
        <f t="shared" si="17"/>
        <v>42000</v>
      </c>
      <c r="L85" s="218">
        <f t="shared" si="15"/>
        <v>24500</v>
      </c>
      <c r="M85" s="221">
        <f t="shared" si="16"/>
        <v>1851791.6666666663</v>
      </c>
    </row>
    <row r="86" spans="4:13" ht="15" customHeight="1" x14ac:dyDescent="0.25">
      <c r="D86" s="209">
        <v>81</v>
      </c>
      <c r="E86" s="223">
        <v>0.113</v>
      </c>
      <c r="F86" s="223">
        <f t="shared" si="10"/>
        <v>0.79100000000000004</v>
      </c>
      <c r="G86" s="224">
        <f t="shared" si="11"/>
        <v>7910</v>
      </c>
      <c r="H86" s="225">
        <f t="shared" si="12"/>
        <v>551390</v>
      </c>
      <c r="I86" s="218">
        <f t="shared" si="13"/>
        <v>9590.875</v>
      </c>
      <c r="J86" s="222">
        <f t="shared" si="14"/>
        <v>668560.375</v>
      </c>
      <c r="K86" s="69">
        <f t="shared" si="17"/>
        <v>42000</v>
      </c>
      <c r="L86" s="218">
        <f t="shared" si="15"/>
        <v>24500</v>
      </c>
      <c r="M86" s="221">
        <f t="shared" si="16"/>
        <v>1876291.6666666663</v>
      </c>
    </row>
    <row r="87" spans="4:13" ht="15" customHeight="1" x14ac:dyDescent="0.25">
      <c r="D87" s="209">
        <v>82</v>
      </c>
      <c r="E87" s="223">
        <v>0.113</v>
      </c>
      <c r="F87" s="223">
        <f t="shared" si="10"/>
        <v>0.79100000000000004</v>
      </c>
      <c r="G87" s="224">
        <f t="shared" si="11"/>
        <v>7910</v>
      </c>
      <c r="H87" s="225">
        <f t="shared" si="12"/>
        <v>559300</v>
      </c>
      <c r="I87" s="218">
        <f t="shared" si="13"/>
        <v>9590.875</v>
      </c>
      <c r="J87" s="222">
        <f t="shared" si="14"/>
        <v>678151.25</v>
      </c>
      <c r="K87" s="69">
        <f t="shared" si="17"/>
        <v>42000</v>
      </c>
      <c r="L87" s="218">
        <f t="shared" si="15"/>
        <v>24500</v>
      </c>
      <c r="M87" s="221">
        <f t="shared" si="16"/>
        <v>1900791.6666666663</v>
      </c>
    </row>
    <row r="88" spans="4:13" ht="15" customHeight="1" x14ac:dyDescent="0.25">
      <c r="D88" s="209">
        <v>83</v>
      </c>
      <c r="E88" s="223">
        <v>0.113</v>
      </c>
      <c r="F88" s="223">
        <f t="shared" si="10"/>
        <v>0.79100000000000004</v>
      </c>
      <c r="G88" s="224">
        <f t="shared" si="11"/>
        <v>7910</v>
      </c>
      <c r="H88" s="225">
        <f t="shared" si="12"/>
        <v>567210</v>
      </c>
      <c r="I88" s="218">
        <f t="shared" si="13"/>
        <v>9590.875</v>
      </c>
      <c r="J88" s="222">
        <f t="shared" si="14"/>
        <v>687742.125</v>
      </c>
      <c r="K88" s="69">
        <f t="shared" si="17"/>
        <v>42000</v>
      </c>
      <c r="L88" s="218">
        <f t="shared" si="15"/>
        <v>24500</v>
      </c>
      <c r="M88" s="221">
        <f t="shared" si="16"/>
        <v>1925291.6666666663</v>
      </c>
    </row>
    <row r="89" spans="4:13" ht="15" customHeight="1" x14ac:dyDescent="0.25">
      <c r="D89" s="209">
        <v>84</v>
      </c>
      <c r="E89" s="223">
        <v>0.113</v>
      </c>
      <c r="F89" s="223">
        <f t="shared" si="10"/>
        <v>0.79100000000000004</v>
      </c>
      <c r="G89" s="224">
        <f t="shared" si="11"/>
        <v>7910</v>
      </c>
      <c r="H89" s="225">
        <f t="shared" si="12"/>
        <v>575120</v>
      </c>
      <c r="I89" s="218">
        <f t="shared" si="13"/>
        <v>9590.875</v>
      </c>
      <c r="J89" s="222">
        <f t="shared" si="14"/>
        <v>697333</v>
      </c>
      <c r="K89" s="69">
        <f t="shared" si="17"/>
        <v>42000</v>
      </c>
      <c r="L89" s="218">
        <f t="shared" si="15"/>
        <v>24500</v>
      </c>
      <c r="M89" s="221">
        <f t="shared" si="16"/>
        <v>1949791.6666666663</v>
      </c>
    </row>
    <row r="90" spans="4:13" ht="15" customHeight="1" x14ac:dyDescent="0.25">
      <c r="D90" s="209">
        <v>85</v>
      </c>
      <c r="E90" s="223">
        <v>0.113</v>
      </c>
      <c r="F90" s="223">
        <f t="shared" si="10"/>
        <v>0.79100000000000004</v>
      </c>
      <c r="G90" s="224">
        <f t="shared" si="11"/>
        <v>7910</v>
      </c>
      <c r="H90" s="225">
        <f t="shared" si="12"/>
        <v>583030</v>
      </c>
      <c r="I90" s="218">
        <f t="shared" si="13"/>
        <v>9590.875</v>
      </c>
      <c r="J90" s="222">
        <f t="shared" si="14"/>
        <v>706923.875</v>
      </c>
      <c r="K90" s="69">
        <f t="shared" si="17"/>
        <v>42000</v>
      </c>
      <c r="L90" s="218">
        <f t="shared" si="15"/>
        <v>24500</v>
      </c>
      <c r="M90" s="221">
        <f t="shared" si="16"/>
        <v>1974291.6666666663</v>
      </c>
    </row>
    <row r="91" spans="4:13" ht="15" customHeight="1" x14ac:dyDescent="0.25">
      <c r="D91" s="209">
        <v>86</v>
      </c>
      <c r="E91" s="223">
        <v>0.113</v>
      </c>
      <c r="F91" s="223">
        <f t="shared" si="10"/>
        <v>0.79100000000000004</v>
      </c>
      <c r="G91" s="224">
        <f t="shared" si="11"/>
        <v>7910</v>
      </c>
      <c r="H91" s="225">
        <f t="shared" si="12"/>
        <v>590940</v>
      </c>
      <c r="I91" s="218">
        <f t="shared" si="13"/>
        <v>9590.875</v>
      </c>
      <c r="J91" s="222">
        <f t="shared" si="14"/>
        <v>716514.75</v>
      </c>
      <c r="K91" s="69">
        <f t="shared" si="17"/>
        <v>42000</v>
      </c>
      <c r="L91" s="218">
        <f t="shared" si="15"/>
        <v>24500</v>
      </c>
      <c r="M91" s="221">
        <f t="shared" si="16"/>
        <v>1998791.6666666663</v>
      </c>
    </row>
    <row r="92" spans="4:13" ht="15" customHeight="1" x14ac:dyDescent="0.25">
      <c r="D92" s="209">
        <v>87</v>
      </c>
      <c r="E92" s="223">
        <v>0.113</v>
      </c>
      <c r="F92" s="223">
        <f t="shared" si="10"/>
        <v>0.79100000000000004</v>
      </c>
      <c r="G92" s="224">
        <f t="shared" si="11"/>
        <v>7910</v>
      </c>
      <c r="H92" s="225">
        <f t="shared" si="12"/>
        <v>598850</v>
      </c>
      <c r="I92" s="218">
        <f t="shared" si="13"/>
        <v>9590.875</v>
      </c>
      <c r="J92" s="222">
        <f t="shared" si="14"/>
        <v>726105.625</v>
      </c>
      <c r="K92" s="69">
        <f t="shared" si="17"/>
        <v>42000</v>
      </c>
      <c r="L92" s="218">
        <f t="shared" si="15"/>
        <v>24500</v>
      </c>
      <c r="M92" s="221">
        <f t="shared" si="16"/>
        <v>2023291.6666666663</v>
      </c>
    </row>
    <row r="93" spans="4:13" ht="15" customHeight="1" x14ac:dyDescent="0.25">
      <c r="D93" s="209">
        <v>88</v>
      </c>
      <c r="E93" s="223">
        <v>0.113</v>
      </c>
      <c r="F93" s="223">
        <f t="shared" si="10"/>
        <v>0.79100000000000004</v>
      </c>
      <c r="G93" s="224">
        <f t="shared" si="11"/>
        <v>7910</v>
      </c>
      <c r="H93" s="225">
        <f t="shared" si="12"/>
        <v>606760</v>
      </c>
      <c r="I93" s="218">
        <f t="shared" si="13"/>
        <v>9590.875</v>
      </c>
      <c r="J93" s="222">
        <f t="shared" si="14"/>
        <v>735696.5</v>
      </c>
      <c r="K93" s="69">
        <f t="shared" si="17"/>
        <v>42000</v>
      </c>
      <c r="L93" s="218">
        <f t="shared" si="15"/>
        <v>24500</v>
      </c>
      <c r="M93" s="221">
        <f t="shared" si="16"/>
        <v>2047791.6666666663</v>
      </c>
    </row>
    <row r="94" spans="4:13" ht="15" customHeight="1" x14ac:dyDescent="0.25">
      <c r="D94" s="209">
        <v>89</v>
      </c>
      <c r="E94" s="223">
        <v>0.113</v>
      </c>
      <c r="F94" s="223">
        <f t="shared" si="10"/>
        <v>0.79100000000000004</v>
      </c>
      <c r="G94" s="224">
        <f t="shared" si="11"/>
        <v>7910</v>
      </c>
      <c r="H94" s="225">
        <f t="shared" si="12"/>
        <v>614670</v>
      </c>
      <c r="I94" s="218">
        <f t="shared" si="13"/>
        <v>9590.875</v>
      </c>
      <c r="J94" s="222">
        <f t="shared" si="14"/>
        <v>745287.375</v>
      </c>
      <c r="K94" s="69">
        <f t="shared" si="17"/>
        <v>42000</v>
      </c>
      <c r="L94" s="218">
        <f t="shared" si="15"/>
        <v>24500</v>
      </c>
      <c r="M94" s="221">
        <f t="shared" si="16"/>
        <v>2072291.6666666663</v>
      </c>
    </row>
    <row r="95" spans="4:13" ht="15" customHeight="1" x14ac:dyDescent="0.25">
      <c r="D95" s="209">
        <v>90</v>
      </c>
      <c r="E95" s="223">
        <v>0.113</v>
      </c>
      <c r="F95" s="223">
        <f t="shared" si="10"/>
        <v>0.79100000000000004</v>
      </c>
      <c r="G95" s="224">
        <f t="shared" si="11"/>
        <v>7910</v>
      </c>
      <c r="H95" s="225">
        <f t="shared" si="12"/>
        <v>622580</v>
      </c>
      <c r="I95" s="218">
        <f t="shared" si="13"/>
        <v>9590.875</v>
      </c>
      <c r="J95" s="222">
        <f t="shared" si="14"/>
        <v>754878.25</v>
      </c>
      <c r="K95" s="69">
        <f t="shared" si="17"/>
        <v>42000</v>
      </c>
      <c r="L95" s="218">
        <f t="shared" si="15"/>
        <v>24500</v>
      </c>
      <c r="M95" s="221">
        <f t="shared" si="16"/>
        <v>2096791.6666666663</v>
      </c>
    </row>
    <row r="96" spans="4:13" ht="22.5" customHeight="1" x14ac:dyDescent="0.3">
      <c r="D96" s="488" t="s">
        <v>204</v>
      </c>
      <c r="E96" s="489"/>
      <c r="F96" s="489"/>
      <c r="G96" s="489"/>
      <c r="H96" s="489"/>
      <c r="I96" s="489"/>
      <c r="J96" s="489"/>
      <c r="K96" s="489"/>
      <c r="L96" s="490"/>
      <c r="M96" s="219">
        <f>M95-J95</f>
        <v>1341913.4166666663</v>
      </c>
    </row>
    <row r="97" spans="4:13" ht="22.5" customHeight="1" thickBot="1" x14ac:dyDescent="0.35">
      <c r="D97" s="491" t="s">
        <v>85</v>
      </c>
      <c r="E97" s="492"/>
      <c r="F97" s="492"/>
      <c r="G97" s="492"/>
      <c r="H97" s="492"/>
      <c r="I97" s="492"/>
      <c r="J97" s="492"/>
      <c r="K97" s="492"/>
      <c r="L97" s="493"/>
      <c r="M97" s="220">
        <f>(J4*2)*8</f>
        <v>160000</v>
      </c>
    </row>
    <row r="98" spans="4:13" x14ac:dyDescent="0.25">
      <c r="E98" s="30"/>
      <c r="G98" s="32"/>
      <c r="H98" s="33"/>
      <c r="I98" s="34"/>
      <c r="J98" s="35"/>
    </row>
    <row r="99" spans="4:13" x14ac:dyDescent="0.25">
      <c r="E99" s="30"/>
      <c r="G99" s="32"/>
      <c r="H99" s="33"/>
      <c r="I99" s="34"/>
      <c r="J99" s="35"/>
    </row>
    <row r="100" spans="4:13" x14ac:dyDescent="0.25">
      <c r="E100" s="30"/>
      <c r="G100" s="32"/>
      <c r="H100" s="33"/>
      <c r="I100" s="34"/>
      <c r="J100" s="35"/>
    </row>
    <row r="101" spans="4:13" x14ac:dyDescent="0.25">
      <c r="E101" s="30"/>
      <c r="G101" s="32"/>
      <c r="H101" s="33"/>
      <c r="I101" s="34"/>
      <c r="J101" s="35"/>
    </row>
    <row r="102" spans="4:13" x14ac:dyDescent="0.25">
      <c r="E102" s="30"/>
      <c r="G102" s="32"/>
      <c r="H102" s="33"/>
      <c r="I102" s="34"/>
      <c r="J102" s="35"/>
    </row>
    <row r="103" spans="4:13" x14ac:dyDescent="0.25">
      <c r="E103" s="30"/>
      <c r="G103" s="32"/>
      <c r="H103" s="33"/>
      <c r="I103" s="34"/>
      <c r="J103" s="35"/>
    </row>
    <row r="104" spans="4:13" x14ac:dyDescent="0.25">
      <c r="E104" s="30"/>
      <c r="G104" s="32"/>
      <c r="H104" s="33"/>
      <c r="I104" s="34"/>
      <c r="J104" s="35"/>
    </row>
    <row r="105" spans="4:13" x14ac:dyDescent="0.25">
      <c r="E105" s="30"/>
      <c r="G105" s="32"/>
      <c r="H105" s="33"/>
      <c r="I105" s="34"/>
      <c r="J105" s="35"/>
    </row>
    <row r="106" spans="4:13" x14ac:dyDescent="0.25">
      <c r="E106" s="30"/>
      <c r="G106" s="32"/>
      <c r="H106" s="33"/>
      <c r="I106" s="34"/>
      <c r="J106" s="35"/>
    </row>
    <row r="107" spans="4:13" x14ac:dyDescent="0.25">
      <c r="E107" s="30"/>
      <c r="G107" s="32"/>
      <c r="H107" s="33"/>
      <c r="I107" s="34"/>
      <c r="J107" s="35"/>
    </row>
    <row r="108" spans="4:13" x14ac:dyDescent="0.25">
      <c r="E108" s="30"/>
      <c r="G108" s="32"/>
      <c r="H108" s="33"/>
      <c r="I108" s="34"/>
      <c r="J108" s="35"/>
    </row>
    <row r="109" spans="4:13" x14ac:dyDescent="0.25">
      <c r="E109" s="30"/>
      <c r="G109" s="32"/>
      <c r="H109" s="33"/>
      <c r="I109" s="34"/>
      <c r="J109" s="35"/>
    </row>
    <row r="110" spans="4:13" x14ac:dyDescent="0.25">
      <c r="E110" s="30"/>
      <c r="G110" s="32"/>
      <c r="H110" s="33"/>
      <c r="I110" s="34"/>
      <c r="J110" s="35"/>
    </row>
    <row r="111" spans="4:13" x14ac:dyDescent="0.25">
      <c r="E111" s="30"/>
      <c r="G111" s="32"/>
      <c r="H111" s="33"/>
      <c r="I111" s="34"/>
      <c r="J111" s="35"/>
    </row>
    <row r="112" spans="4:13" x14ac:dyDescent="0.25">
      <c r="E112" s="30"/>
      <c r="G112" s="32"/>
      <c r="H112" s="33"/>
      <c r="I112" s="34"/>
      <c r="J112" s="35"/>
    </row>
  </sheetData>
  <sheetProtection algorithmName="SHA-512" hashValue="R4yg9He59HrZ0V1QJf/n2Zwl79GDffLApjTetBDqeWMXgh1U4jnnn1pfZrTMs7ws30rg6aDr+9S9Sli88hie9A==" saltValue="zNdehxwZoA6g2agtdQI6FQ==" spinCount="100000" sheet="1" objects="1" scenarios="1" selectLockedCells="1"/>
  <mergeCells count="6">
    <mergeCell ref="D1:M1"/>
    <mergeCell ref="F4:G4"/>
    <mergeCell ref="K4:L4"/>
    <mergeCell ref="D96:L96"/>
    <mergeCell ref="D97:L97"/>
    <mergeCell ref="D2:M2"/>
  </mergeCells>
  <conditionalFormatting sqref="M96:M97 D96:D97 D6:M95">
    <cfRule type="cellIs" dxfId="240" priority="1" operator="equal">
      <formula>#REF!</formula>
    </cfRule>
    <cfRule type="cellIs" dxfId="239" priority="2" operator="equal">
      <formula>#REF!</formula>
    </cfRule>
  </conditionalFormatting>
  <hyperlinks>
    <hyperlink ref="B5" location="cria_recria!D2" tooltip="Controle de criação, de pintinhos até início da produção." display="01. Cria e Recria" xr:uid="{00000000-0004-0000-0300-000000000000}"/>
    <hyperlink ref="B6" location="coleta_ovos!D2" tooltip="Coleta de ovos pasa consumo e revenda." display="02. Coleta de Ovos" xr:uid="{00000000-0004-0000-0300-000001000000}"/>
    <hyperlink ref="B7" location="viabilidade_negocio!D2" tooltip="Lançamento de informações para verificar viabilidade do negócio, custos com ração e produção de ovos." display="03. Viabilidade Negócio" xr:uid="{00000000-0004-0000-0300-000002000000}"/>
    <hyperlink ref="B8" location="entrada_animais!D2" tooltip="Lançamento de compras de animais, juntamente com preços, idades e locais de compra." display="04. Entrada Animais" xr:uid="{00000000-0004-0000-0300-000003000000}"/>
    <hyperlink ref="B9" location="contagem_animais!D2" tooltip="Controle de contagem de aves, para verificar possíveis perdas e manter exatidão nos relatórios." display="05. Cont. Animais" xr:uid="{00000000-0004-0000-0300-000004000000}"/>
    <hyperlink ref="B10" location="producao!A1" tooltip="Controle de produção de ovos galados." display="06. Ovos Galados" xr:uid="{00000000-0004-0000-0300-000005000000}"/>
    <hyperlink ref="B11" location="controle_chocadeiras!D2" tooltip="Acompanhamento da produção de pintinhos nas chocadeiras." display="07. Controle Chocad." xr:uid="{00000000-0004-0000-0300-000006000000}"/>
    <hyperlink ref="B12" location="resumo_chocadeira!D2" tooltip="Resumo de produção das chocadeiras." display="08. Resumo Chocad." xr:uid="{00000000-0004-0000-0300-000007000000}"/>
    <hyperlink ref="B13" location="formula_racao!D2" tooltip="Formulação da ração, com ingredientes e quantidades devidas." display="09. Fórm. de Ração" xr:uid="{00000000-0004-0000-0300-000008000000}"/>
    <hyperlink ref="B14" location="proteina_racao!D2" tooltip="Como produzir sua ração? Saiba proporção exata." display="10. Proteína Ração" xr:uid="{00000000-0004-0000-0300-000009000000}"/>
    <hyperlink ref="B15" location="custos_variaveis!D2" tooltip="Lançamento de todas despesas de seu negócio." display="11. Custo Variável" xr:uid="{00000000-0004-0000-0300-00000A000000}"/>
    <hyperlink ref="B16" location="cheque_receb!D2" tooltip="Cheque que serve como comprovante de entrega e nota promissória." display="12. Comprovante" xr:uid="{00000000-0004-0000-0300-00000B000000}"/>
    <hyperlink ref="B4" location="Menu!G13" display="MENU" xr:uid="{00000000-0004-0000-0300-00000C000000}"/>
  </hyperlinks>
  <pageMargins left="0.25" right="0.25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5"/>
  <dimension ref="A1:HX83"/>
  <sheetViews>
    <sheetView zoomScale="115" zoomScaleNormal="115" workbookViewId="0">
      <selection activeCell="O5" sqref="O5:O16"/>
    </sheetView>
  </sheetViews>
  <sheetFormatPr defaultColWidth="9.140625" defaultRowHeight="16.5" x14ac:dyDescent="0.3"/>
  <cols>
    <col min="1" max="1" width="1.7109375" style="44" customWidth="1"/>
    <col min="2" max="2" width="13.85546875" style="45" customWidth="1"/>
    <col min="3" max="3" width="1.7109375" style="55" customWidth="1"/>
    <col min="4" max="4" width="9.42578125" style="65" customWidth="1"/>
    <col min="5" max="5" width="15.7109375" style="66" customWidth="1"/>
    <col min="6" max="6" width="5.42578125" style="70" bestFit="1" customWidth="1"/>
    <col min="7" max="7" width="18.140625" style="64" bestFit="1" customWidth="1"/>
    <col min="8" max="9" width="8.85546875" style="67" customWidth="1"/>
    <col min="10" max="10" width="8.85546875" style="73" customWidth="1"/>
    <col min="11" max="11" width="7.42578125" style="64" bestFit="1" customWidth="1"/>
    <col min="12" max="12" width="8.42578125" style="72" bestFit="1" customWidth="1"/>
    <col min="13" max="13" width="7.85546875" style="70" bestFit="1" customWidth="1"/>
    <col min="14" max="14" width="3.5703125" style="64" customWidth="1"/>
    <col min="15" max="15" width="15.7109375" style="41" bestFit="1" customWidth="1"/>
    <col min="16" max="16" width="8.85546875" style="41" bestFit="1" customWidth="1"/>
    <col min="17" max="18" width="8.42578125" style="41" customWidth="1"/>
    <col min="19" max="16384" width="9.140625" style="41"/>
  </cols>
  <sheetData>
    <row r="1" spans="1:232" s="44" customFormat="1" ht="20.25" customHeight="1" x14ac:dyDescent="0.3">
      <c r="B1" s="45"/>
      <c r="C1" s="55"/>
      <c r="F1" s="68"/>
      <c r="H1" s="74"/>
      <c r="I1" s="74"/>
      <c r="J1" s="76"/>
      <c r="L1" s="71"/>
      <c r="M1" s="68"/>
    </row>
    <row r="2" spans="1:232" s="53" customFormat="1" ht="20.25" customHeight="1" x14ac:dyDescent="0.25">
      <c r="B2" s="45"/>
      <c r="C2" s="105"/>
      <c r="D2" s="494" t="s">
        <v>218</v>
      </c>
      <c r="E2" s="454"/>
      <c r="F2" s="454"/>
      <c r="G2" s="454"/>
      <c r="H2" s="454"/>
      <c r="I2" s="454"/>
      <c r="J2" s="454"/>
      <c r="K2" s="454"/>
      <c r="L2" s="454"/>
      <c r="M2" s="454"/>
    </row>
    <row r="3" spans="1:232" s="44" customFormat="1" ht="20.25" customHeight="1" thickBot="1" x14ac:dyDescent="0.35">
      <c r="B3" s="45"/>
      <c r="C3" s="55"/>
      <c r="F3" s="68"/>
      <c r="H3" s="74"/>
      <c r="I3" s="74"/>
      <c r="J3" s="76"/>
      <c r="L3" s="71"/>
      <c r="M3" s="68"/>
    </row>
    <row r="4" spans="1:232" ht="15" thickBot="1" x14ac:dyDescent="0.35">
      <c r="A4" s="46"/>
      <c r="B4" s="340" t="s">
        <v>214</v>
      </c>
      <c r="C4" s="56"/>
      <c r="D4" s="93" t="s">
        <v>108</v>
      </c>
      <c r="E4" s="106" t="s">
        <v>105</v>
      </c>
      <c r="F4" s="107" t="s">
        <v>213</v>
      </c>
      <c r="G4" s="106" t="s">
        <v>110</v>
      </c>
      <c r="H4" s="108" t="s">
        <v>28</v>
      </c>
      <c r="I4" s="108" t="s">
        <v>219</v>
      </c>
      <c r="J4" s="109" t="s">
        <v>220</v>
      </c>
      <c r="K4" s="106" t="s">
        <v>109</v>
      </c>
      <c r="L4" s="110" t="s">
        <v>120</v>
      </c>
      <c r="M4" s="111" t="s">
        <v>104</v>
      </c>
      <c r="N4" s="42"/>
      <c r="O4" s="58" t="s">
        <v>105</v>
      </c>
      <c r="P4" s="59" t="s">
        <v>94</v>
      </c>
      <c r="W4" s="40"/>
      <c r="X4" s="40"/>
      <c r="AE4" s="40"/>
      <c r="AF4" s="40"/>
      <c r="AM4" s="40"/>
      <c r="AN4" s="40"/>
      <c r="AU4" s="40"/>
      <c r="AV4" s="40"/>
      <c r="BC4" s="40"/>
      <c r="BD4" s="40"/>
      <c r="BK4" s="40"/>
      <c r="BL4" s="40"/>
      <c r="BS4" s="40"/>
      <c r="BT4" s="40"/>
      <c r="CA4" s="40"/>
      <c r="CB4" s="40"/>
      <c r="CI4" s="40"/>
      <c r="CJ4" s="40"/>
      <c r="CQ4" s="40"/>
      <c r="CR4" s="40"/>
      <c r="CY4" s="40"/>
      <c r="CZ4" s="40"/>
      <c r="DG4" s="40"/>
      <c r="DH4" s="40"/>
      <c r="DO4" s="40"/>
      <c r="DP4" s="40"/>
      <c r="DW4" s="40"/>
      <c r="DX4" s="40"/>
      <c r="EE4" s="40"/>
      <c r="EF4" s="40"/>
      <c r="EM4" s="40"/>
      <c r="EN4" s="40"/>
      <c r="EU4" s="40"/>
      <c r="EV4" s="40"/>
      <c r="FC4" s="40"/>
      <c r="FD4" s="40"/>
      <c r="FK4" s="40"/>
      <c r="FL4" s="40"/>
      <c r="FS4" s="40"/>
      <c r="FT4" s="40"/>
      <c r="GA4" s="40"/>
      <c r="GB4" s="40"/>
      <c r="GI4" s="40"/>
      <c r="GJ4" s="40"/>
      <c r="GQ4" s="40"/>
      <c r="GR4" s="40"/>
      <c r="GY4" s="40"/>
      <c r="GZ4" s="40"/>
      <c r="HG4" s="40"/>
      <c r="HH4" s="40"/>
      <c r="HO4" s="40"/>
      <c r="HP4" s="40"/>
      <c r="HW4" s="40"/>
      <c r="HX4" s="40"/>
    </row>
    <row r="5" spans="1:232" s="43" customFormat="1" ht="14.25" x14ac:dyDescent="0.25">
      <c r="A5" s="45"/>
      <c r="B5" s="341" t="s">
        <v>426</v>
      </c>
      <c r="C5" s="57"/>
      <c r="D5" s="351"/>
      <c r="E5" s="352"/>
      <c r="F5" s="353"/>
      <c r="G5" s="352"/>
      <c r="H5" s="354"/>
      <c r="I5" s="348" t="str">
        <f>IFERROR(H5/F5,"")</f>
        <v/>
      </c>
      <c r="J5" s="370"/>
      <c r="K5" s="352"/>
      <c r="L5" s="49" t="str">
        <f>IFERROR(M5/F5,"")</f>
        <v/>
      </c>
      <c r="M5" s="156">
        <f>F5-(J5+K5)</f>
        <v>0</v>
      </c>
      <c r="O5" s="553" t="s">
        <v>111</v>
      </c>
      <c r="P5" s="61">
        <f t="shared" ref="P5:P16" si="0">SUMIF($E$5:$E$75,O5,$M$5:$M$75)</f>
        <v>0</v>
      </c>
    </row>
    <row r="6" spans="1:232" ht="13.5" customHeight="1" x14ac:dyDescent="0.3">
      <c r="A6" s="45"/>
      <c r="B6" s="342" t="s">
        <v>427</v>
      </c>
      <c r="C6" s="57"/>
      <c r="D6" s="351"/>
      <c r="E6" s="352"/>
      <c r="F6" s="353"/>
      <c r="G6" s="352"/>
      <c r="H6" s="354"/>
      <c r="I6" s="348" t="str">
        <f t="shared" ref="I6:I69" si="1">IFERROR(H6/F6,"")</f>
        <v/>
      </c>
      <c r="J6" s="370"/>
      <c r="K6" s="352"/>
      <c r="L6" s="49" t="str">
        <f t="shared" ref="L6:L69" si="2">IFERROR(M6/F6,"")</f>
        <v/>
      </c>
      <c r="M6" s="156">
        <f t="shared" ref="M6:M75" si="3">F6-(J6+K6)</f>
        <v>0</v>
      </c>
      <c r="N6" s="41"/>
      <c r="O6" s="553" t="s">
        <v>116</v>
      </c>
      <c r="P6" s="61">
        <f t="shared" si="0"/>
        <v>0</v>
      </c>
    </row>
    <row r="7" spans="1:232" ht="13.5" customHeight="1" x14ac:dyDescent="0.3">
      <c r="A7" s="45"/>
      <c r="B7" s="343" t="s">
        <v>428</v>
      </c>
      <c r="C7" s="57"/>
      <c r="D7" s="351"/>
      <c r="E7" s="352"/>
      <c r="F7" s="353"/>
      <c r="G7" s="352"/>
      <c r="H7" s="354"/>
      <c r="I7" s="348" t="str">
        <f t="shared" si="1"/>
        <v/>
      </c>
      <c r="J7" s="370"/>
      <c r="K7" s="352"/>
      <c r="L7" s="49" t="str">
        <f t="shared" si="2"/>
        <v/>
      </c>
      <c r="M7" s="156">
        <f t="shared" si="3"/>
        <v>0</v>
      </c>
      <c r="N7" s="41"/>
      <c r="O7" s="553" t="s">
        <v>106</v>
      </c>
      <c r="P7" s="61">
        <f t="shared" si="0"/>
        <v>0</v>
      </c>
    </row>
    <row r="8" spans="1:232" ht="13.5" customHeight="1" x14ac:dyDescent="0.3">
      <c r="A8" s="45"/>
      <c r="B8" s="342" t="s">
        <v>429</v>
      </c>
      <c r="C8" s="57"/>
      <c r="D8" s="351"/>
      <c r="E8" s="352"/>
      <c r="F8" s="353"/>
      <c r="G8" s="352"/>
      <c r="H8" s="354"/>
      <c r="I8" s="348" t="str">
        <f t="shared" si="1"/>
        <v/>
      </c>
      <c r="J8" s="370"/>
      <c r="K8" s="352"/>
      <c r="L8" s="49" t="str">
        <f t="shared" si="2"/>
        <v/>
      </c>
      <c r="M8" s="156">
        <f t="shared" si="3"/>
        <v>0</v>
      </c>
      <c r="N8" s="41"/>
      <c r="O8" s="553" t="s">
        <v>67</v>
      </c>
      <c r="P8" s="61">
        <f t="shared" si="0"/>
        <v>0</v>
      </c>
    </row>
    <row r="9" spans="1:232" ht="13.5" customHeight="1" x14ac:dyDescent="0.3">
      <c r="A9" s="45"/>
      <c r="B9" s="343" t="s">
        <v>434</v>
      </c>
      <c r="C9" s="57"/>
      <c r="D9" s="351"/>
      <c r="E9" s="352"/>
      <c r="F9" s="353"/>
      <c r="G9" s="352"/>
      <c r="H9" s="354"/>
      <c r="I9" s="348" t="str">
        <f t="shared" si="1"/>
        <v/>
      </c>
      <c r="J9" s="370"/>
      <c r="K9" s="352"/>
      <c r="L9" s="49" t="str">
        <f t="shared" si="2"/>
        <v/>
      </c>
      <c r="M9" s="156">
        <f t="shared" si="3"/>
        <v>0</v>
      </c>
      <c r="N9" s="41"/>
      <c r="O9" s="553" t="s">
        <v>119</v>
      </c>
      <c r="P9" s="61">
        <f t="shared" si="0"/>
        <v>0</v>
      </c>
    </row>
    <row r="10" spans="1:232" ht="13.5" customHeight="1" x14ac:dyDescent="0.3">
      <c r="A10" s="45"/>
      <c r="B10" s="342" t="s">
        <v>430</v>
      </c>
      <c r="C10" s="57"/>
      <c r="D10" s="351"/>
      <c r="E10" s="352"/>
      <c r="F10" s="353"/>
      <c r="G10" s="352"/>
      <c r="H10" s="354"/>
      <c r="I10" s="348" t="str">
        <f t="shared" si="1"/>
        <v/>
      </c>
      <c r="J10" s="370"/>
      <c r="K10" s="352"/>
      <c r="L10" s="49" t="str">
        <f t="shared" si="2"/>
        <v/>
      </c>
      <c r="M10" s="156">
        <f t="shared" si="3"/>
        <v>0</v>
      </c>
      <c r="N10" s="41"/>
      <c r="O10" s="553" t="s">
        <v>118</v>
      </c>
      <c r="P10" s="61">
        <f t="shared" si="0"/>
        <v>0</v>
      </c>
    </row>
    <row r="11" spans="1:232" ht="13.5" customHeight="1" x14ac:dyDescent="0.3">
      <c r="A11" s="45"/>
      <c r="B11" s="343" t="s">
        <v>431</v>
      </c>
      <c r="C11" s="57"/>
      <c r="D11" s="351"/>
      <c r="E11" s="352"/>
      <c r="F11" s="353"/>
      <c r="G11" s="352"/>
      <c r="H11" s="354"/>
      <c r="I11" s="348" t="str">
        <f t="shared" si="1"/>
        <v/>
      </c>
      <c r="J11" s="370"/>
      <c r="K11" s="352"/>
      <c r="L11" s="49" t="str">
        <f t="shared" si="2"/>
        <v/>
      </c>
      <c r="M11" s="156">
        <f t="shared" si="3"/>
        <v>0</v>
      </c>
      <c r="N11" s="41"/>
      <c r="O11" s="553" t="s">
        <v>117</v>
      </c>
      <c r="P11" s="61">
        <f t="shared" si="0"/>
        <v>0</v>
      </c>
    </row>
    <row r="12" spans="1:232" ht="13.5" customHeight="1" x14ac:dyDescent="0.3">
      <c r="A12" s="45"/>
      <c r="B12" s="342" t="s">
        <v>432</v>
      </c>
      <c r="C12" s="57"/>
      <c r="D12" s="351"/>
      <c r="E12" s="352"/>
      <c r="F12" s="353"/>
      <c r="G12" s="352"/>
      <c r="H12" s="354"/>
      <c r="I12" s="348" t="str">
        <f t="shared" si="1"/>
        <v/>
      </c>
      <c r="J12" s="370"/>
      <c r="K12" s="352"/>
      <c r="L12" s="49" t="str">
        <f t="shared" si="2"/>
        <v/>
      </c>
      <c r="M12" s="156">
        <f t="shared" si="3"/>
        <v>0</v>
      </c>
      <c r="N12" s="41"/>
      <c r="O12" s="553" t="s">
        <v>113</v>
      </c>
      <c r="P12" s="61">
        <f t="shared" si="0"/>
        <v>0</v>
      </c>
    </row>
    <row r="13" spans="1:232" ht="13.5" customHeight="1" x14ac:dyDescent="0.3">
      <c r="A13" s="45"/>
      <c r="B13" s="343" t="s">
        <v>433</v>
      </c>
      <c r="C13" s="57"/>
      <c r="D13" s="351"/>
      <c r="E13" s="352"/>
      <c r="F13" s="353"/>
      <c r="G13" s="352"/>
      <c r="H13" s="354"/>
      <c r="I13" s="348" t="str">
        <f t="shared" si="1"/>
        <v/>
      </c>
      <c r="J13" s="370"/>
      <c r="K13" s="352"/>
      <c r="L13" s="49" t="str">
        <f t="shared" si="2"/>
        <v/>
      </c>
      <c r="M13" s="156">
        <f t="shared" si="3"/>
        <v>0</v>
      </c>
      <c r="N13" s="41"/>
      <c r="O13" s="553" t="s">
        <v>112</v>
      </c>
      <c r="P13" s="61">
        <f t="shared" si="0"/>
        <v>0</v>
      </c>
    </row>
    <row r="14" spans="1:232" ht="13.5" customHeight="1" x14ac:dyDescent="0.3">
      <c r="A14" s="45"/>
      <c r="B14" s="342" t="s">
        <v>424</v>
      </c>
      <c r="C14" s="57"/>
      <c r="D14" s="351"/>
      <c r="E14" s="352"/>
      <c r="F14" s="353"/>
      <c r="G14" s="352"/>
      <c r="H14" s="354"/>
      <c r="I14" s="348" t="str">
        <f t="shared" si="1"/>
        <v/>
      </c>
      <c r="J14" s="370"/>
      <c r="K14" s="352"/>
      <c r="L14" s="49" t="str">
        <f t="shared" si="2"/>
        <v/>
      </c>
      <c r="M14" s="156">
        <f t="shared" si="3"/>
        <v>0</v>
      </c>
      <c r="N14" s="41"/>
      <c r="O14" s="553" t="s">
        <v>115</v>
      </c>
      <c r="P14" s="61">
        <f t="shared" si="0"/>
        <v>0</v>
      </c>
    </row>
    <row r="15" spans="1:232" ht="13.5" customHeight="1" x14ac:dyDescent="0.3">
      <c r="A15" s="45"/>
      <c r="B15" s="343" t="s">
        <v>425</v>
      </c>
      <c r="C15" s="57"/>
      <c r="D15" s="351"/>
      <c r="E15" s="352"/>
      <c r="F15" s="353"/>
      <c r="G15" s="352"/>
      <c r="H15" s="354"/>
      <c r="I15" s="348" t="str">
        <f t="shared" si="1"/>
        <v/>
      </c>
      <c r="J15" s="370"/>
      <c r="K15" s="352"/>
      <c r="L15" s="49" t="str">
        <f t="shared" si="2"/>
        <v/>
      </c>
      <c r="M15" s="156">
        <f t="shared" si="3"/>
        <v>0</v>
      </c>
      <c r="N15" s="41"/>
      <c r="O15" s="553" t="s">
        <v>114</v>
      </c>
      <c r="P15" s="61">
        <f t="shared" si="0"/>
        <v>0</v>
      </c>
    </row>
    <row r="16" spans="1:232" ht="13.5" customHeight="1" thickBot="1" x14ac:dyDescent="0.35">
      <c r="A16" s="45"/>
      <c r="B16" s="344" t="s">
        <v>453</v>
      </c>
      <c r="C16" s="57"/>
      <c r="D16" s="351"/>
      <c r="E16" s="352"/>
      <c r="F16" s="353"/>
      <c r="G16" s="352"/>
      <c r="H16" s="354"/>
      <c r="I16" s="348" t="str">
        <f t="shared" si="1"/>
        <v/>
      </c>
      <c r="J16" s="370"/>
      <c r="K16" s="352"/>
      <c r="L16" s="49" t="str">
        <f t="shared" si="2"/>
        <v/>
      </c>
      <c r="M16" s="156">
        <f t="shared" si="3"/>
        <v>0</v>
      </c>
      <c r="N16" s="41"/>
      <c r="O16" s="553"/>
      <c r="P16" s="61">
        <f t="shared" si="0"/>
        <v>0</v>
      </c>
    </row>
    <row r="17" spans="1:16" ht="13.5" customHeight="1" x14ac:dyDescent="0.3">
      <c r="A17" s="45"/>
      <c r="B17" s="152"/>
      <c r="D17" s="351"/>
      <c r="E17" s="352"/>
      <c r="F17" s="353"/>
      <c r="G17" s="352"/>
      <c r="H17" s="354"/>
      <c r="I17" s="348" t="str">
        <f t="shared" si="1"/>
        <v/>
      </c>
      <c r="J17" s="370"/>
      <c r="K17" s="352"/>
      <c r="L17" s="49" t="str">
        <f t="shared" si="2"/>
        <v/>
      </c>
      <c r="M17" s="156">
        <f t="shared" si="3"/>
        <v>0</v>
      </c>
      <c r="N17" s="41"/>
      <c r="O17" s="58" t="s">
        <v>30</v>
      </c>
      <c r="P17" s="58">
        <f>SUM(P5:P16)</f>
        <v>0</v>
      </c>
    </row>
    <row r="18" spans="1:16" ht="13.5" customHeight="1" x14ac:dyDescent="0.3">
      <c r="A18" s="45"/>
      <c r="B18" s="152"/>
      <c r="D18" s="351"/>
      <c r="E18" s="352"/>
      <c r="F18" s="353"/>
      <c r="G18" s="352"/>
      <c r="H18" s="354"/>
      <c r="I18" s="348" t="str">
        <f t="shared" si="1"/>
        <v/>
      </c>
      <c r="J18" s="370"/>
      <c r="K18" s="352"/>
      <c r="L18" s="49" t="str">
        <f t="shared" si="2"/>
        <v/>
      </c>
      <c r="M18" s="156">
        <f t="shared" si="3"/>
        <v>0</v>
      </c>
      <c r="N18" s="41"/>
    </row>
    <row r="19" spans="1:16" ht="13.5" customHeight="1" x14ac:dyDescent="0.3">
      <c r="A19" s="45"/>
      <c r="B19" s="152"/>
      <c r="D19" s="351"/>
      <c r="E19" s="352"/>
      <c r="F19" s="353"/>
      <c r="G19" s="352"/>
      <c r="H19" s="354"/>
      <c r="I19" s="348" t="str">
        <f t="shared" si="1"/>
        <v/>
      </c>
      <c r="J19" s="370"/>
      <c r="K19" s="352"/>
      <c r="L19" s="49" t="str">
        <f t="shared" si="2"/>
        <v/>
      </c>
      <c r="M19" s="156">
        <f t="shared" si="3"/>
        <v>0</v>
      </c>
      <c r="N19" s="41"/>
    </row>
    <row r="20" spans="1:16" ht="13.5" customHeight="1" x14ac:dyDescent="0.3">
      <c r="A20" s="45"/>
      <c r="D20" s="351"/>
      <c r="E20" s="352"/>
      <c r="F20" s="353"/>
      <c r="G20" s="352"/>
      <c r="H20" s="354"/>
      <c r="I20" s="348" t="str">
        <f t="shared" si="1"/>
        <v/>
      </c>
      <c r="J20" s="370"/>
      <c r="K20" s="352"/>
      <c r="L20" s="49" t="str">
        <f t="shared" si="2"/>
        <v/>
      </c>
      <c r="M20" s="156">
        <f t="shared" si="3"/>
        <v>0</v>
      </c>
      <c r="N20" s="41"/>
    </row>
    <row r="21" spans="1:16" ht="13.5" customHeight="1" x14ac:dyDescent="0.3">
      <c r="A21" s="45"/>
      <c r="D21" s="351"/>
      <c r="E21" s="352"/>
      <c r="F21" s="353"/>
      <c r="G21" s="352"/>
      <c r="H21" s="354"/>
      <c r="I21" s="348" t="str">
        <f t="shared" si="1"/>
        <v/>
      </c>
      <c r="J21" s="370"/>
      <c r="K21" s="352"/>
      <c r="L21" s="49" t="str">
        <f t="shared" si="2"/>
        <v/>
      </c>
      <c r="M21" s="156">
        <f t="shared" si="3"/>
        <v>0</v>
      </c>
      <c r="N21" s="41"/>
    </row>
    <row r="22" spans="1:16" ht="13.5" customHeight="1" x14ac:dyDescent="0.3">
      <c r="A22" s="45"/>
      <c r="D22" s="351"/>
      <c r="E22" s="352"/>
      <c r="F22" s="353"/>
      <c r="G22" s="352"/>
      <c r="H22" s="354"/>
      <c r="I22" s="348" t="str">
        <f t="shared" si="1"/>
        <v/>
      </c>
      <c r="J22" s="370"/>
      <c r="K22" s="352"/>
      <c r="L22" s="49" t="str">
        <f t="shared" si="2"/>
        <v/>
      </c>
      <c r="M22" s="156">
        <f t="shared" si="3"/>
        <v>0</v>
      </c>
      <c r="N22" s="41"/>
    </row>
    <row r="23" spans="1:16" ht="13.5" customHeight="1" x14ac:dyDescent="0.3">
      <c r="A23" s="45"/>
      <c r="D23" s="351"/>
      <c r="E23" s="352"/>
      <c r="F23" s="353"/>
      <c r="G23" s="352"/>
      <c r="H23" s="354"/>
      <c r="I23" s="348" t="str">
        <f t="shared" si="1"/>
        <v/>
      </c>
      <c r="J23" s="370"/>
      <c r="K23" s="352"/>
      <c r="L23" s="49" t="str">
        <f t="shared" si="2"/>
        <v/>
      </c>
      <c r="M23" s="156">
        <f t="shared" si="3"/>
        <v>0</v>
      </c>
      <c r="N23" s="41"/>
    </row>
    <row r="24" spans="1:16" ht="13.5" customHeight="1" x14ac:dyDescent="0.3">
      <c r="A24" s="45"/>
      <c r="D24" s="351"/>
      <c r="E24" s="352"/>
      <c r="F24" s="353"/>
      <c r="G24" s="352"/>
      <c r="H24" s="354"/>
      <c r="I24" s="348" t="str">
        <f t="shared" si="1"/>
        <v/>
      </c>
      <c r="J24" s="370"/>
      <c r="K24" s="352"/>
      <c r="L24" s="49" t="str">
        <f t="shared" si="2"/>
        <v/>
      </c>
      <c r="M24" s="156">
        <f t="shared" si="3"/>
        <v>0</v>
      </c>
      <c r="N24" s="41"/>
    </row>
    <row r="25" spans="1:16" ht="13.5" customHeight="1" x14ac:dyDescent="0.3">
      <c r="A25" s="45"/>
      <c r="D25" s="351"/>
      <c r="E25" s="352"/>
      <c r="F25" s="353"/>
      <c r="G25" s="352"/>
      <c r="H25" s="354"/>
      <c r="I25" s="348" t="str">
        <f t="shared" si="1"/>
        <v/>
      </c>
      <c r="J25" s="370"/>
      <c r="K25" s="352"/>
      <c r="L25" s="49" t="str">
        <f t="shared" si="2"/>
        <v/>
      </c>
      <c r="M25" s="156">
        <f t="shared" si="3"/>
        <v>0</v>
      </c>
      <c r="N25" s="41"/>
    </row>
    <row r="26" spans="1:16" ht="13.5" customHeight="1" x14ac:dyDescent="0.3">
      <c r="A26" s="45"/>
      <c r="D26" s="351"/>
      <c r="E26" s="352"/>
      <c r="F26" s="353"/>
      <c r="G26" s="352"/>
      <c r="H26" s="354"/>
      <c r="I26" s="348" t="str">
        <f t="shared" si="1"/>
        <v/>
      </c>
      <c r="J26" s="370"/>
      <c r="K26" s="352"/>
      <c r="L26" s="49" t="str">
        <f t="shared" si="2"/>
        <v/>
      </c>
      <c r="M26" s="156">
        <f t="shared" si="3"/>
        <v>0</v>
      </c>
      <c r="N26" s="41"/>
    </row>
    <row r="27" spans="1:16" ht="13.5" customHeight="1" x14ac:dyDescent="0.3">
      <c r="A27" s="45"/>
      <c r="D27" s="351"/>
      <c r="E27" s="352"/>
      <c r="F27" s="353"/>
      <c r="G27" s="352"/>
      <c r="H27" s="354"/>
      <c r="I27" s="348" t="str">
        <f t="shared" si="1"/>
        <v/>
      </c>
      <c r="J27" s="370"/>
      <c r="K27" s="352"/>
      <c r="L27" s="49" t="str">
        <f t="shared" si="2"/>
        <v/>
      </c>
      <c r="M27" s="156">
        <f t="shared" si="3"/>
        <v>0</v>
      </c>
      <c r="N27" s="41"/>
    </row>
    <row r="28" spans="1:16" ht="13.5" customHeight="1" x14ac:dyDescent="0.3">
      <c r="A28" s="45"/>
      <c r="D28" s="351"/>
      <c r="E28" s="352"/>
      <c r="F28" s="353"/>
      <c r="G28" s="352"/>
      <c r="H28" s="354"/>
      <c r="I28" s="348" t="str">
        <f t="shared" si="1"/>
        <v/>
      </c>
      <c r="J28" s="370"/>
      <c r="K28" s="352"/>
      <c r="L28" s="49" t="str">
        <f t="shared" si="2"/>
        <v/>
      </c>
      <c r="M28" s="156">
        <f t="shared" si="3"/>
        <v>0</v>
      </c>
      <c r="N28" s="41"/>
    </row>
    <row r="29" spans="1:16" ht="13.5" customHeight="1" x14ac:dyDescent="0.3">
      <c r="A29" s="45"/>
      <c r="D29" s="351"/>
      <c r="E29" s="352"/>
      <c r="F29" s="353"/>
      <c r="G29" s="352"/>
      <c r="H29" s="354"/>
      <c r="I29" s="348" t="str">
        <f t="shared" si="1"/>
        <v/>
      </c>
      <c r="J29" s="370"/>
      <c r="K29" s="352"/>
      <c r="L29" s="49" t="str">
        <f t="shared" si="2"/>
        <v/>
      </c>
      <c r="M29" s="156">
        <f t="shared" si="3"/>
        <v>0</v>
      </c>
      <c r="N29" s="41"/>
    </row>
    <row r="30" spans="1:16" ht="13.5" customHeight="1" x14ac:dyDescent="0.3">
      <c r="A30" s="45"/>
      <c r="D30" s="351"/>
      <c r="E30" s="352"/>
      <c r="F30" s="353"/>
      <c r="G30" s="352"/>
      <c r="H30" s="354"/>
      <c r="I30" s="348" t="str">
        <f t="shared" si="1"/>
        <v/>
      </c>
      <c r="J30" s="370"/>
      <c r="K30" s="352"/>
      <c r="L30" s="49" t="str">
        <f t="shared" si="2"/>
        <v/>
      </c>
      <c r="M30" s="156">
        <f t="shared" si="3"/>
        <v>0</v>
      </c>
      <c r="N30" s="41"/>
    </row>
    <row r="31" spans="1:16" ht="13.5" customHeight="1" x14ac:dyDescent="0.3">
      <c r="A31" s="45"/>
      <c r="D31" s="351"/>
      <c r="E31" s="352"/>
      <c r="F31" s="353"/>
      <c r="G31" s="352"/>
      <c r="H31" s="354"/>
      <c r="I31" s="348" t="str">
        <f t="shared" si="1"/>
        <v/>
      </c>
      <c r="J31" s="370"/>
      <c r="K31" s="352"/>
      <c r="L31" s="49" t="str">
        <f t="shared" si="2"/>
        <v/>
      </c>
      <c r="M31" s="156">
        <f t="shared" si="3"/>
        <v>0</v>
      </c>
      <c r="N31" s="41"/>
    </row>
    <row r="32" spans="1:16" ht="13.5" customHeight="1" x14ac:dyDescent="0.3">
      <c r="A32" s="45"/>
      <c r="D32" s="351"/>
      <c r="E32" s="352"/>
      <c r="F32" s="353"/>
      <c r="G32" s="352"/>
      <c r="H32" s="354"/>
      <c r="I32" s="348" t="str">
        <f t="shared" si="1"/>
        <v/>
      </c>
      <c r="J32" s="370"/>
      <c r="K32" s="352"/>
      <c r="L32" s="49" t="str">
        <f t="shared" si="2"/>
        <v/>
      </c>
      <c r="M32" s="156">
        <f t="shared" si="3"/>
        <v>0</v>
      </c>
      <c r="N32" s="41"/>
    </row>
    <row r="33" spans="1:14" ht="13.5" customHeight="1" x14ac:dyDescent="0.3">
      <c r="A33" s="45"/>
      <c r="D33" s="351"/>
      <c r="E33" s="352"/>
      <c r="F33" s="353"/>
      <c r="G33" s="352"/>
      <c r="H33" s="354"/>
      <c r="I33" s="348" t="str">
        <f t="shared" si="1"/>
        <v/>
      </c>
      <c r="J33" s="370"/>
      <c r="K33" s="352"/>
      <c r="L33" s="49" t="str">
        <f t="shared" si="2"/>
        <v/>
      </c>
      <c r="M33" s="156">
        <f t="shared" si="3"/>
        <v>0</v>
      </c>
      <c r="N33" s="41"/>
    </row>
    <row r="34" spans="1:14" ht="13.5" customHeight="1" x14ac:dyDescent="0.3">
      <c r="A34" s="45"/>
      <c r="D34" s="351"/>
      <c r="E34" s="352"/>
      <c r="F34" s="353"/>
      <c r="G34" s="352"/>
      <c r="H34" s="354"/>
      <c r="I34" s="348" t="str">
        <f t="shared" si="1"/>
        <v/>
      </c>
      <c r="J34" s="370"/>
      <c r="K34" s="352"/>
      <c r="L34" s="49" t="str">
        <f t="shared" si="2"/>
        <v/>
      </c>
      <c r="M34" s="156">
        <f t="shared" si="3"/>
        <v>0</v>
      </c>
      <c r="N34" s="41"/>
    </row>
    <row r="35" spans="1:14" ht="13.5" customHeight="1" x14ac:dyDescent="0.3">
      <c r="A35" s="45"/>
      <c r="D35" s="351"/>
      <c r="E35" s="352"/>
      <c r="F35" s="353"/>
      <c r="G35" s="352"/>
      <c r="H35" s="354"/>
      <c r="I35" s="348" t="str">
        <f t="shared" si="1"/>
        <v/>
      </c>
      <c r="J35" s="370"/>
      <c r="K35" s="352"/>
      <c r="L35" s="49" t="str">
        <f t="shared" si="2"/>
        <v/>
      </c>
      <c r="M35" s="156">
        <f t="shared" si="3"/>
        <v>0</v>
      </c>
      <c r="N35" s="41"/>
    </row>
    <row r="36" spans="1:14" ht="13.5" customHeight="1" x14ac:dyDescent="0.3">
      <c r="A36" s="45"/>
      <c r="D36" s="355"/>
      <c r="E36" s="356"/>
      <c r="F36" s="357"/>
      <c r="G36" s="356"/>
      <c r="H36" s="358"/>
      <c r="I36" s="348" t="str">
        <f t="shared" si="1"/>
        <v/>
      </c>
      <c r="J36" s="371">
        <v>100</v>
      </c>
      <c r="K36" s="356"/>
      <c r="L36" s="49" t="str">
        <f t="shared" si="2"/>
        <v/>
      </c>
      <c r="M36" s="156">
        <f t="shared" si="3"/>
        <v>-100</v>
      </c>
      <c r="N36" s="41"/>
    </row>
    <row r="37" spans="1:14" ht="13.5" customHeight="1" x14ac:dyDescent="0.3">
      <c r="A37" s="45"/>
      <c r="D37" s="359"/>
      <c r="E37" s="360"/>
      <c r="F37" s="279"/>
      <c r="G37" s="360"/>
      <c r="H37" s="361"/>
      <c r="I37" s="348" t="str">
        <f t="shared" si="1"/>
        <v/>
      </c>
      <c r="J37" s="372"/>
      <c r="K37" s="360"/>
      <c r="L37" s="49" t="str">
        <f t="shared" si="2"/>
        <v/>
      </c>
      <c r="M37" s="156">
        <f t="shared" si="3"/>
        <v>0</v>
      </c>
      <c r="N37" s="41"/>
    </row>
    <row r="38" spans="1:14" ht="13.5" customHeight="1" x14ac:dyDescent="0.3">
      <c r="A38" s="45"/>
      <c r="D38" s="359"/>
      <c r="E38" s="360"/>
      <c r="F38" s="279"/>
      <c r="G38" s="360"/>
      <c r="H38" s="361"/>
      <c r="I38" s="348" t="str">
        <f t="shared" si="1"/>
        <v/>
      </c>
      <c r="J38" s="372"/>
      <c r="K38" s="360"/>
      <c r="L38" s="49" t="str">
        <f t="shared" si="2"/>
        <v/>
      </c>
      <c r="M38" s="156">
        <f t="shared" si="3"/>
        <v>0</v>
      </c>
      <c r="N38" s="41"/>
    </row>
    <row r="39" spans="1:14" ht="13.5" customHeight="1" x14ac:dyDescent="0.3">
      <c r="A39" s="45"/>
      <c r="D39" s="359"/>
      <c r="E39" s="360"/>
      <c r="F39" s="279"/>
      <c r="G39" s="360"/>
      <c r="H39" s="361"/>
      <c r="I39" s="348" t="str">
        <f t="shared" si="1"/>
        <v/>
      </c>
      <c r="J39" s="372"/>
      <c r="K39" s="360"/>
      <c r="L39" s="49" t="str">
        <f t="shared" si="2"/>
        <v/>
      </c>
      <c r="M39" s="156">
        <f t="shared" ref="M39:M68" si="4">F39-(J39+K39)</f>
        <v>0</v>
      </c>
      <c r="N39" s="41"/>
    </row>
    <row r="40" spans="1:14" ht="13.5" customHeight="1" x14ac:dyDescent="0.3">
      <c r="A40" s="45"/>
      <c r="D40" s="359"/>
      <c r="E40" s="360"/>
      <c r="F40" s="279"/>
      <c r="G40" s="360"/>
      <c r="H40" s="361"/>
      <c r="I40" s="348" t="str">
        <f t="shared" si="1"/>
        <v/>
      </c>
      <c r="J40" s="372"/>
      <c r="K40" s="360"/>
      <c r="L40" s="49" t="str">
        <f t="shared" si="2"/>
        <v/>
      </c>
      <c r="M40" s="156">
        <f t="shared" si="4"/>
        <v>0</v>
      </c>
      <c r="N40" s="41"/>
    </row>
    <row r="41" spans="1:14" ht="13.5" customHeight="1" x14ac:dyDescent="0.3">
      <c r="A41" s="45"/>
      <c r="D41" s="359"/>
      <c r="E41" s="360"/>
      <c r="F41" s="279"/>
      <c r="G41" s="360"/>
      <c r="H41" s="361"/>
      <c r="I41" s="348" t="str">
        <f t="shared" si="1"/>
        <v/>
      </c>
      <c r="J41" s="372"/>
      <c r="K41" s="360"/>
      <c r="L41" s="49" t="str">
        <f t="shared" si="2"/>
        <v/>
      </c>
      <c r="M41" s="156">
        <f t="shared" si="4"/>
        <v>0</v>
      </c>
      <c r="N41" s="41"/>
    </row>
    <row r="42" spans="1:14" ht="13.5" customHeight="1" x14ac:dyDescent="0.3">
      <c r="A42" s="45"/>
      <c r="D42" s="359"/>
      <c r="E42" s="360"/>
      <c r="F42" s="279"/>
      <c r="G42" s="360"/>
      <c r="H42" s="361"/>
      <c r="I42" s="348" t="str">
        <f t="shared" si="1"/>
        <v/>
      </c>
      <c r="J42" s="372"/>
      <c r="K42" s="360"/>
      <c r="L42" s="49" t="str">
        <f t="shared" si="2"/>
        <v/>
      </c>
      <c r="M42" s="156">
        <f t="shared" si="4"/>
        <v>0</v>
      </c>
      <c r="N42" s="41"/>
    </row>
    <row r="43" spans="1:14" ht="13.5" customHeight="1" x14ac:dyDescent="0.3">
      <c r="A43" s="45"/>
      <c r="D43" s="359"/>
      <c r="E43" s="360"/>
      <c r="F43" s="279"/>
      <c r="G43" s="360"/>
      <c r="H43" s="361"/>
      <c r="I43" s="348" t="str">
        <f t="shared" si="1"/>
        <v/>
      </c>
      <c r="J43" s="372"/>
      <c r="K43" s="360"/>
      <c r="L43" s="49" t="str">
        <f t="shared" si="2"/>
        <v/>
      </c>
      <c r="M43" s="156">
        <f t="shared" si="4"/>
        <v>0</v>
      </c>
      <c r="N43" s="41"/>
    </row>
    <row r="44" spans="1:14" ht="13.5" customHeight="1" x14ac:dyDescent="0.3">
      <c r="A44" s="45"/>
      <c r="D44" s="359"/>
      <c r="E44" s="360"/>
      <c r="F44" s="279"/>
      <c r="G44" s="360"/>
      <c r="H44" s="361"/>
      <c r="I44" s="348" t="str">
        <f t="shared" si="1"/>
        <v/>
      </c>
      <c r="J44" s="372"/>
      <c r="K44" s="360"/>
      <c r="L44" s="49" t="str">
        <f t="shared" si="2"/>
        <v/>
      </c>
      <c r="M44" s="156">
        <f t="shared" si="4"/>
        <v>0</v>
      </c>
      <c r="N44" s="41"/>
    </row>
    <row r="45" spans="1:14" ht="13.5" customHeight="1" x14ac:dyDescent="0.3">
      <c r="A45" s="45"/>
      <c r="D45" s="359"/>
      <c r="E45" s="360"/>
      <c r="F45" s="279"/>
      <c r="G45" s="360"/>
      <c r="H45" s="361"/>
      <c r="I45" s="348" t="str">
        <f t="shared" si="1"/>
        <v/>
      </c>
      <c r="J45" s="372"/>
      <c r="K45" s="360"/>
      <c r="L45" s="49" t="str">
        <f t="shared" si="2"/>
        <v/>
      </c>
      <c r="M45" s="156">
        <f t="shared" si="4"/>
        <v>0</v>
      </c>
      <c r="N45" s="41"/>
    </row>
    <row r="46" spans="1:14" ht="13.5" customHeight="1" x14ac:dyDescent="0.3">
      <c r="A46" s="45"/>
      <c r="D46" s="359"/>
      <c r="E46" s="360"/>
      <c r="F46" s="279"/>
      <c r="G46" s="360"/>
      <c r="H46" s="361"/>
      <c r="I46" s="348" t="str">
        <f t="shared" si="1"/>
        <v/>
      </c>
      <c r="J46" s="372"/>
      <c r="K46" s="360"/>
      <c r="L46" s="49" t="str">
        <f t="shared" si="2"/>
        <v/>
      </c>
      <c r="M46" s="156">
        <f t="shared" si="4"/>
        <v>0</v>
      </c>
      <c r="N46" s="41"/>
    </row>
    <row r="47" spans="1:14" ht="13.5" customHeight="1" x14ac:dyDescent="0.3">
      <c r="A47" s="45"/>
      <c r="D47" s="359"/>
      <c r="E47" s="360"/>
      <c r="F47" s="279"/>
      <c r="G47" s="360"/>
      <c r="H47" s="361"/>
      <c r="I47" s="348" t="str">
        <f t="shared" si="1"/>
        <v/>
      </c>
      <c r="J47" s="372"/>
      <c r="K47" s="360"/>
      <c r="L47" s="49" t="str">
        <f t="shared" si="2"/>
        <v/>
      </c>
      <c r="M47" s="156">
        <f t="shared" si="4"/>
        <v>0</v>
      </c>
      <c r="N47" s="41"/>
    </row>
    <row r="48" spans="1:14" ht="13.5" customHeight="1" x14ac:dyDescent="0.3">
      <c r="A48" s="45"/>
      <c r="D48" s="359"/>
      <c r="E48" s="360"/>
      <c r="F48" s="279"/>
      <c r="G48" s="360"/>
      <c r="H48" s="361"/>
      <c r="I48" s="348" t="str">
        <f t="shared" si="1"/>
        <v/>
      </c>
      <c r="J48" s="372"/>
      <c r="K48" s="360"/>
      <c r="L48" s="49" t="str">
        <f t="shared" si="2"/>
        <v/>
      </c>
      <c r="M48" s="156">
        <f t="shared" si="4"/>
        <v>0</v>
      </c>
      <c r="N48" s="41"/>
    </row>
    <row r="49" spans="1:14" ht="13.5" customHeight="1" x14ac:dyDescent="0.3">
      <c r="A49" s="45"/>
      <c r="D49" s="359"/>
      <c r="E49" s="360"/>
      <c r="F49" s="279"/>
      <c r="G49" s="360"/>
      <c r="H49" s="361"/>
      <c r="I49" s="348" t="str">
        <f t="shared" si="1"/>
        <v/>
      </c>
      <c r="J49" s="372"/>
      <c r="K49" s="360"/>
      <c r="L49" s="49" t="str">
        <f t="shared" si="2"/>
        <v/>
      </c>
      <c r="M49" s="156">
        <f t="shared" si="4"/>
        <v>0</v>
      </c>
      <c r="N49" s="41"/>
    </row>
    <row r="50" spans="1:14" ht="13.5" customHeight="1" x14ac:dyDescent="0.3">
      <c r="A50" s="45"/>
      <c r="D50" s="359"/>
      <c r="E50" s="360"/>
      <c r="F50" s="279"/>
      <c r="G50" s="360"/>
      <c r="H50" s="361"/>
      <c r="I50" s="348" t="str">
        <f t="shared" si="1"/>
        <v/>
      </c>
      <c r="J50" s="372"/>
      <c r="K50" s="360"/>
      <c r="L50" s="49" t="str">
        <f t="shared" si="2"/>
        <v/>
      </c>
      <c r="M50" s="156">
        <f t="shared" si="4"/>
        <v>0</v>
      </c>
      <c r="N50" s="41"/>
    </row>
    <row r="51" spans="1:14" ht="13.5" customHeight="1" x14ac:dyDescent="0.3">
      <c r="A51" s="45"/>
      <c r="D51" s="359"/>
      <c r="E51" s="360"/>
      <c r="F51" s="279"/>
      <c r="G51" s="360"/>
      <c r="H51" s="361"/>
      <c r="I51" s="348" t="str">
        <f t="shared" si="1"/>
        <v/>
      </c>
      <c r="J51" s="372"/>
      <c r="K51" s="360"/>
      <c r="L51" s="49" t="str">
        <f t="shared" si="2"/>
        <v/>
      </c>
      <c r="M51" s="156">
        <f t="shared" si="4"/>
        <v>0</v>
      </c>
      <c r="N51" s="41"/>
    </row>
    <row r="52" spans="1:14" ht="13.5" customHeight="1" x14ac:dyDescent="0.3">
      <c r="A52" s="45"/>
      <c r="D52" s="359"/>
      <c r="E52" s="360"/>
      <c r="F52" s="279"/>
      <c r="G52" s="360"/>
      <c r="H52" s="361"/>
      <c r="I52" s="348" t="str">
        <f t="shared" si="1"/>
        <v/>
      </c>
      <c r="J52" s="372"/>
      <c r="K52" s="360"/>
      <c r="L52" s="49" t="str">
        <f t="shared" si="2"/>
        <v/>
      </c>
      <c r="M52" s="156">
        <f t="shared" si="4"/>
        <v>0</v>
      </c>
      <c r="N52" s="41"/>
    </row>
    <row r="53" spans="1:14" ht="13.5" customHeight="1" x14ac:dyDescent="0.3">
      <c r="A53" s="45"/>
      <c r="D53" s="359"/>
      <c r="E53" s="360"/>
      <c r="F53" s="279"/>
      <c r="G53" s="360"/>
      <c r="H53" s="361"/>
      <c r="I53" s="348" t="str">
        <f t="shared" si="1"/>
        <v/>
      </c>
      <c r="J53" s="372"/>
      <c r="K53" s="360"/>
      <c r="L53" s="49" t="str">
        <f t="shared" si="2"/>
        <v/>
      </c>
      <c r="M53" s="156">
        <f t="shared" si="4"/>
        <v>0</v>
      </c>
      <c r="N53" s="41"/>
    </row>
    <row r="54" spans="1:14" ht="13.5" customHeight="1" x14ac:dyDescent="0.3">
      <c r="A54" s="45"/>
      <c r="D54" s="359"/>
      <c r="E54" s="360"/>
      <c r="F54" s="279"/>
      <c r="G54" s="360"/>
      <c r="H54" s="361"/>
      <c r="I54" s="348" t="str">
        <f t="shared" si="1"/>
        <v/>
      </c>
      <c r="J54" s="372"/>
      <c r="K54" s="360"/>
      <c r="L54" s="49" t="str">
        <f t="shared" si="2"/>
        <v/>
      </c>
      <c r="M54" s="156">
        <f t="shared" si="4"/>
        <v>0</v>
      </c>
      <c r="N54" s="41"/>
    </row>
    <row r="55" spans="1:14" ht="13.5" customHeight="1" x14ac:dyDescent="0.3">
      <c r="A55" s="45"/>
      <c r="D55" s="359"/>
      <c r="E55" s="360"/>
      <c r="F55" s="279"/>
      <c r="G55" s="360"/>
      <c r="H55" s="361"/>
      <c r="I55" s="348" t="str">
        <f>IFERROR(H55/F55,"")</f>
        <v/>
      </c>
      <c r="J55" s="372"/>
      <c r="K55" s="360"/>
      <c r="L55" s="49" t="str">
        <f t="shared" si="2"/>
        <v/>
      </c>
      <c r="M55" s="156">
        <f t="shared" si="4"/>
        <v>0</v>
      </c>
      <c r="N55" s="41"/>
    </row>
    <row r="56" spans="1:14" ht="13.5" customHeight="1" x14ac:dyDescent="0.3">
      <c r="A56" s="45"/>
      <c r="D56" s="359"/>
      <c r="E56" s="360"/>
      <c r="F56" s="279"/>
      <c r="G56" s="360"/>
      <c r="H56" s="361"/>
      <c r="I56" s="348" t="str">
        <f t="shared" si="1"/>
        <v/>
      </c>
      <c r="J56" s="372"/>
      <c r="K56" s="360"/>
      <c r="L56" s="49" t="str">
        <f t="shared" si="2"/>
        <v/>
      </c>
      <c r="M56" s="156">
        <f t="shared" si="4"/>
        <v>0</v>
      </c>
      <c r="N56" s="41"/>
    </row>
    <row r="57" spans="1:14" ht="13.5" customHeight="1" x14ac:dyDescent="0.3">
      <c r="A57" s="45"/>
      <c r="D57" s="359"/>
      <c r="E57" s="360"/>
      <c r="F57" s="279"/>
      <c r="G57" s="360"/>
      <c r="H57" s="361"/>
      <c r="I57" s="348" t="str">
        <f t="shared" si="1"/>
        <v/>
      </c>
      <c r="J57" s="372"/>
      <c r="K57" s="360"/>
      <c r="L57" s="49" t="str">
        <f t="shared" si="2"/>
        <v/>
      </c>
      <c r="M57" s="156">
        <f t="shared" si="4"/>
        <v>0</v>
      </c>
      <c r="N57" s="41"/>
    </row>
    <row r="58" spans="1:14" ht="13.5" customHeight="1" x14ac:dyDescent="0.3">
      <c r="A58" s="45"/>
      <c r="D58" s="359"/>
      <c r="E58" s="360"/>
      <c r="F58" s="279"/>
      <c r="G58" s="360"/>
      <c r="H58" s="361"/>
      <c r="I58" s="348" t="str">
        <f t="shared" si="1"/>
        <v/>
      </c>
      <c r="J58" s="372"/>
      <c r="K58" s="360"/>
      <c r="L58" s="49" t="str">
        <f t="shared" si="2"/>
        <v/>
      </c>
      <c r="M58" s="156">
        <f t="shared" si="4"/>
        <v>0</v>
      </c>
      <c r="N58" s="41"/>
    </row>
    <row r="59" spans="1:14" ht="13.5" customHeight="1" x14ac:dyDescent="0.3">
      <c r="A59" s="45"/>
      <c r="D59" s="359"/>
      <c r="E59" s="360"/>
      <c r="F59" s="279"/>
      <c r="G59" s="360"/>
      <c r="H59" s="361"/>
      <c r="I59" s="348" t="str">
        <f t="shared" si="1"/>
        <v/>
      </c>
      <c r="J59" s="372"/>
      <c r="K59" s="360"/>
      <c r="L59" s="49" t="str">
        <f t="shared" si="2"/>
        <v/>
      </c>
      <c r="M59" s="156">
        <f t="shared" si="4"/>
        <v>0</v>
      </c>
      <c r="N59" s="41"/>
    </row>
    <row r="60" spans="1:14" ht="13.5" customHeight="1" x14ac:dyDescent="0.3">
      <c r="A60" s="45"/>
      <c r="D60" s="359"/>
      <c r="E60" s="360"/>
      <c r="F60" s="279"/>
      <c r="G60" s="360"/>
      <c r="H60" s="361"/>
      <c r="I60" s="348" t="str">
        <f t="shared" si="1"/>
        <v/>
      </c>
      <c r="J60" s="372"/>
      <c r="K60" s="360"/>
      <c r="L60" s="49" t="str">
        <f t="shared" si="2"/>
        <v/>
      </c>
      <c r="M60" s="156">
        <f t="shared" si="4"/>
        <v>0</v>
      </c>
      <c r="N60" s="41"/>
    </row>
    <row r="61" spans="1:14" ht="13.5" customHeight="1" x14ac:dyDescent="0.3">
      <c r="A61" s="45"/>
      <c r="D61" s="359"/>
      <c r="E61" s="360"/>
      <c r="F61" s="279"/>
      <c r="G61" s="360"/>
      <c r="H61" s="361"/>
      <c r="I61" s="348" t="str">
        <f t="shared" si="1"/>
        <v/>
      </c>
      <c r="J61" s="372"/>
      <c r="K61" s="360"/>
      <c r="L61" s="49" t="str">
        <f t="shared" si="2"/>
        <v/>
      </c>
      <c r="M61" s="156">
        <f t="shared" si="4"/>
        <v>0</v>
      </c>
      <c r="N61" s="41"/>
    </row>
    <row r="62" spans="1:14" ht="13.5" customHeight="1" x14ac:dyDescent="0.3">
      <c r="A62" s="45"/>
      <c r="D62" s="359"/>
      <c r="E62" s="360"/>
      <c r="F62" s="279"/>
      <c r="G62" s="360"/>
      <c r="H62" s="361"/>
      <c r="I62" s="348" t="str">
        <f t="shared" si="1"/>
        <v/>
      </c>
      <c r="J62" s="372"/>
      <c r="K62" s="360"/>
      <c r="L62" s="49" t="str">
        <f t="shared" si="2"/>
        <v/>
      </c>
      <c r="M62" s="156">
        <f t="shared" si="4"/>
        <v>0</v>
      </c>
      <c r="N62" s="41"/>
    </row>
    <row r="63" spans="1:14" ht="13.5" customHeight="1" x14ac:dyDescent="0.3">
      <c r="A63" s="45"/>
      <c r="D63" s="359"/>
      <c r="E63" s="360"/>
      <c r="F63" s="279"/>
      <c r="G63" s="360"/>
      <c r="H63" s="361"/>
      <c r="I63" s="348" t="str">
        <f t="shared" si="1"/>
        <v/>
      </c>
      <c r="J63" s="372"/>
      <c r="K63" s="360"/>
      <c r="L63" s="49" t="str">
        <f t="shared" si="2"/>
        <v/>
      </c>
      <c r="M63" s="156">
        <f t="shared" si="4"/>
        <v>0</v>
      </c>
      <c r="N63" s="41"/>
    </row>
    <row r="64" spans="1:14" ht="13.5" customHeight="1" x14ac:dyDescent="0.3">
      <c r="A64" s="45"/>
      <c r="D64" s="359"/>
      <c r="E64" s="360"/>
      <c r="F64" s="279"/>
      <c r="G64" s="360"/>
      <c r="H64" s="361"/>
      <c r="I64" s="348" t="str">
        <f t="shared" si="1"/>
        <v/>
      </c>
      <c r="J64" s="372"/>
      <c r="K64" s="360"/>
      <c r="L64" s="49" t="str">
        <f t="shared" si="2"/>
        <v/>
      </c>
      <c r="M64" s="156">
        <f t="shared" si="4"/>
        <v>0</v>
      </c>
      <c r="N64" s="41"/>
    </row>
    <row r="65" spans="1:14" ht="13.5" customHeight="1" x14ac:dyDescent="0.3">
      <c r="A65" s="45"/>
      <c r="D65" s="359"/>
      <c r="E65" s="360"/>
      <c r="F65" s="279"/>
      <c r="G65" s="360"/>
      <c r="H65" s="361"/>
      <c r="I65" s="348" t="str">
        <f t="shared" si="1"/>
        <v/>
      </c>
      <c r="J65" s="372"/>
      <c r="K65" s="360"/>
      <c r="L65" s="49" t="str">
        <f t="shared" si="2"/>
        <v/>
      </c>
      <c r="M65" s="156">
        <f t="shared" si="4"/>
        <v>0</v>
      </c>
      <c r="N65" s="41"/>
    </row>
    <row r="66" spans="1:14" ht="13.5" customHeight="1" x14ac:dyDescent="0.3">
      <c r="A66" s="45"/>
      <c r="D66" s="359"/>
      <c r="E66" s="360"/>
      <c r="F66" s="279"/>
      <c r="G66" s="360"/>
      <c r="H66" s="361"/>
      <c r="I66" s="348" t="str">
        <f t="shared" si="1"/>
        <v/>
      </c>
      <c r="J66" s="372"/>
      <c r="K66" s="360"/>
      <c r="L66" s="49" t="str">
        <f t="shared" si="2"/>
        <v/>
      </c>
      <c r="M66" s="156">
        <f t="shared" si="4"/>
        <v>0</v>
      </c>
      <c r="N66" s="41"/>
    </row>
    <row r="67" spans="1:14" ht="13.5" customHeight="1" x14ac:dyDescent="0.3">
      <c r="A67" s="45"/>
      <c r="D67" s="359"/>
      <c r="E67" s="360"/>
      <c r="F67" s="279"/>
      <c r="G67" s="360"/>
      <c r="H67" s="361"/>
      <c r="I67" s="348" t="str">
        <f t="shared" si="1"/>
        <v/>
      </c>
      <c r="J67" s="372"/>
      <c r="K67" s="360"/>
      <c r="L67" s="49" t="str">
        <f t="shared" si="2"/>
        <v/>
      </c>
      <c r="M67" s="156">
        <f t="shared" si="4"/>
        <v>0</v>
      </c>
      <c r="N67" s="41"/>
    </row>
    <row r="68" spans="1:14" ht="13.5" customHeight="1" x14ac:dyDescent="0.3">
      <c r="A68" s="45"/>
      <c r="D68" s="359"/>
      <c r="E68" s="360"/>
      <c r="F68" s="279"/>
      <c r="G68" s="360"/>
      <c r="H68" s="361"/>
      <c r="I68" s="348" t="str">
        <f t="shared" si="1"/>
        <v/>
      </c>
      <c r="J68" s="372"/>
      <c r="K68" s="360"/>
      <c r="L68" s="49" t="str">
        <f t="shared" si="2"/>
        <v/>
      </c>
      <c r="M68" s="156">
        <f t="shared" si="4"/>
        <v>0</v>
      </c>
      <c r="N68" s="41"/>
    </row>
    <row r="69" spans="1:14" ht="13.5" customHeight="1" x14ac:dyDescent="0.3">
      <c r="A69" s="45"/>
      <c r="D69" s="359"/>
      <c r="E69" s="360"/>
      <c r="F69" s="279"/>
      <c r="G69" s="360"/>
      <c r="H69" s="361"/>
      <c r="I69" s="348" t="str">
        <f t="shared" si="1"/>
        <v/>
      </c>
      <c r="J69" s="372"/>
      <c r="K69" s="360"/>
      <c r="L69" s="49" t="str">
        <f t="shared" si="2"/>
        <v/>
      </c>
      <c r="M69" s="156">
        <f t="shared" si="3"/>
        <v>0</v>
      </c>
      <c r="N69" s="41"/>
    </row>
    <row r="70" spans="1:14" ht="13.5" customHeight="1" x14ac:dyDescent="0.3">
      <c r="A70" s="45"/>
      <c r="D70" s="359"/>
      <c r="E70" s="360"/>
      <c r="F70" s="279"/>
      <c r="G70" s="360"/>
      <c r="H70" s="361"/>
      <c r="I70" s="348" t="str">
        <f t="shared" ref="I70:I75" si="5">IFERROR(H70/F70,"")</f>
        <v/>
      </c>
      <c r="J70" s="372"/>
      <c r="K70" s="360"/>
      <c r="L70" s="49" t="str">
        <f t="shared" ref="L70:L74" si="6">IFERROR(M70/F70,"")</f>
        <v/>
      </c>
      <c r="M70" s="156">
        <f t="shared" si="3"/>
        <v>0</v>
      </c>
      <c r="N70" s="41"/>
    </row>
    <row r="71" spans="1:14" ht="13.5" customHeight="1" x14ac:dyDescent="0.3">
      <c r="A71" s="45"/>
      <c r="D71" s="362"/>
      <c r="E71" s="363"/>
      <c r="F71" s="364"/>
      <c r="G71" s="363"/>
      <c r="H71" s="365"/>
      <c r="I71" s="348" t="str">
        <f t="shared" si="5"/>
        <v/>
      </c>
      <c r="J71" s="373"/>
      <c r="K71" s="363"/>
      <c r="L71" s="49" t="str">
        <f t="shared" si="6"/>
        <v/>
      </c>
      <c r="M71" s="156">
        <f t="shared" si="3"/>
        <v>0</v>
      </c>
      <c r="N71" s="41"/>
    </row>
    <row r="72" spans="1:14" ht="13.5" customHeight="1" x14ac:dyDescent="0.3">
      <c r="A72" s="45"/>
      <c r="D72" s="351"/>
      <c r="E72" s="352"/>
      <c r="F72" s="353"/>
      <c r="G72" s="352"/>
      <c r="H72" s="354"/>
      <c r="I72" s="348" t="str">
        <f t="shared" si="5"/>
        <v/>
      </c>
      <c r="J72" s="370"/>
      <c r="K72" s="352"/>
      <c r="L72" s="49" t="str">
        <f t="shared" si="6"/>
        <v/>
      </c>
      <c r="M72" s="156">
        <f t="shared" si="3"/>
        <v>0</v>
      </c>
      <c r="N72" s="41"/>
    </row>
    <row r="73" spans="1:14" ht="13.5" customHeight="1" x14ac:dyDescent="0.3">
      <c r="A73" s="45"/>
      <c r="D73" s="351"/>
      <c r="E73" s="352"/>
      <c r="F73" s="353"/>
      <c r="G73" s="352"/>
      <c r="H73" s="354"/>
      <c r="I73" s="348" t="str">
        <f t="shared" si="5"/>
        <v/>
      </c>
      <c r="J73" s="370"/>
      <c r="K73" s="352"/>
      <c r="L73" s="49" t="str">
        <f t="shared" si="6"/>
        <v/>
      </c>
      <c r="M73" s="156">
        <f t="shared" si="3"/>
        <v>0</v>
      </c>
      <c r="N73" s="41"/>
    </row>
    <row r="74" spans="1:14" ht="13.5" customHeight="1" x14ac:dyDescent="0.3">
      <c r="A74" s="45"/>
      <c r="D74" s="351"/>
      <c r="E74" s="352"/>
      <c r="F74" s="353"/>
      <c r="G74" s="352"/>
      <c r="H74" s="354"/>
      <c r="I74" s="348" t="str">
        <f t="shared" si="5"/>
        <v/>
      </c>
      <c r="J74" s="370"/>
      <c r="K74" s="352"/>
      <c r="L74" s="49" t="str">
        <f t="shared" si="6"/>
        <v/>
      </c>
      <c r="M74" s="156">
        <f t="shared" si="3"/>
        <v>0</v>
      </c>
      <c r="N74" s="41"/>
    </row>
    <row r="75" spans="1:14" ht="13.5" customHeight="1" thickBot="1" x14ac:dyDescent="0.35">
      <c r="A75" s="45"/>
      <c r="D75" s="366"/>
      <c r="E75" s="367"/>
      <c r="F75" s="368"/>
      <c r="G75" s="367"/>
      <c r="H75" s="369"/>
      <c r="I75" s="350" t="str">
        <f t="shared" si="5"/>
        <v/>
      </c>
      <c r="J75" s="374"/>
      <c r="K75" s="367"/>
      <c r="L75" s="77" t="str">
        <f>IFERROR(M75/F75,"")</f>
        <v/>
      </c>
      <c r="M75" s="157">
        <f t="shared" si="3"/>
        <v>0</v>
      </c>
      <c r="N75" s="41"/>
    </row>
    <row r="76" spans="1:14" ht="13.5" customHeight="1" x14ac:dyDescent="0.3">
      <c r="A76" s="45"/>
      <c r="N76" s="41"/>
    </row>
    <row r="77" spans="1:14" ht="14.25" x14ac:dyDescent="0.3">
      <c r="A77" s="45"/>
    </row>
    <row r="78" spans="1:14" ht="14.25" x14ac:dyDescent="0.3">
      <c r="A78" s="45"/>
    </row>
    <row r="79" spans="1:14" ht="14.25" x14ac:dyDescent="0.3">
      <c r="A79" s="45"/>
    </row>
    <row r="80" spans="1:14" ht="14.25" x14ac:dyDescent="0.3">
      <c r="A80" s="45"/>
    </row>
    <row r="81" spans="1:1" ht="14.25" x14ac:dyDescent="0.3">
      <c r="A81" s="45"/>
    </row>
    <row r="82" spans="1:1" ht="14.25" x14ac:dyDescent="0.3">
      <c r="A82" s="45"/>
    </row>
    <row r="83" spans="1:1" ht="14.25" x14ac:dyDescent="0.3">
      <c r="A83" s="45"/>
    </row>
  </sheetData>
  <sheetProtection algorithmName="SHA-512" hashValue="gleMaQu3YHzsOdRjBzYP8S/OPSWoEkP8i3OT+4NENvwUv2iig5BrQjUh0ExYTw8s1vUFFZdo08J6zFxTAhyisA==" saltValue="leUj+g2d4575gr1QrAkSrQ==" spinCount="100000" sheet="1" objects="1" scenarios="1" selectLockedCells="1"/>
  <sortState ref="L6:L17">
    <sortCondition ref="L6"/>
  </sortState>
  <mergeCells count="1">
    <mergeCell ref="D2:M2"/>
  </mergeCells>
  <hyperlinks>
    <hyperlink ref="B5" location="cria_recria!D2" tooltip="Controle de criação, de pintinhos até início da produção." display="01. Cria e Recria" xr:uid="{00000000-0004-0000-0400-000000000000}"/>
    <hyperlink ref="B6" location="coleta_ovos!D2" tooltip="Coleta de ovos pasa consumo e revenda." display="02. Coleta de Ovos" xr:uid="{00000000-0004-0000-0400-000001000000}"/>
    <hyperlink ref="B7" location="viabilidade_negocio!D2" tooltip="Lançamento de informações para verificar viabilidade do negócio, custos com ração e produção de ovos." display="03. Viabilidade Negócio" xr:uid="{00000000-0004-0000-0400-000002000000}"/>
    <hyperlink ref="B8" location="entrada_animais!D2" tooltip="Lançamento de compras de animais, juntamente com preços, idades e locais de compra." display="04. Entrada Animais" xr:uid="{00000000-0004-0000-0400-000003000000}"/>
    <hyperlink ref="B9" location="contagem_animais!D2" tooltip="Controle de contagem de aves, para verificar possíveis perdas e manter exatidão nos relatórios." display="05. Cont. Animais" xr:uid="{00000000-0004-0000-0400-000004000000}"/>
    <hyperlink ref="B10" location="producao!A1" tooltip="Controle de produção de ovos galados." display="06. Ovos Galados" xr:uid="{00000000-0004-0000-0400-000005000000}"/>
    <hyperlink ref="B11" location="controle_chocadeiras!D2" tooltip="Acompanhamento da produção de pintinhos nas chocadeiras." display="07. Controle Chocad." xr:uid="{00000000-0004-0000-0400-000006000000}"/>
    <hyperlink ref="B12" location="resumo_chocadeira!D2" tooltip="Resumo de produção das chocadeiras." display="08. Resumo Chocad." xr:uid="{00000000-0004-0000-0400-000007000000}"/>
    <hyperlink ref="B13" location="formula_racao!D2" tooltip="Formulação da ração, com ingredientes e quantidades devidas." display="09. Fórm. de Ração" xr:uid="{00000000-0004-0000-0400-000008000000}"/>
    <hyperlink ref="B14" location="proteina_racao!D2" tooltip="Como produzir sua ração? Saiba proporção exata." display="10. Proteína Ração" xr:uid="{00000000-0004-0000-0400-000009000000}"/>
    <hyperlink ref="B15" location="custos_variaveis!D2" tooltip="Lançamento de todas despesas de seu negócio." display="11. Custo Variável" xr:uid="{00000000-0004-0000-0400-00000A000000}"/>
    <hyperlink ref="B16" location="cheque_receb!D2" tooltip="Cheque que serve como comprovante de entrega e nota promissória." display="12. Comprovante" xr:uid="{00000000-0004-0000-0400-00000B000000}"/>
    <hyperlink ref="B4" location="Menu!G13" display="MENU" xr:uid="{00000000-0004-0000-0400-00000C000000}"/>
  </hyperlinks>
  <pageMargins left="0.78740157480314965" right="0.78740157480314965" top="0.47244094488188981" bottom="0.59055118110236227" header="0.31496062992125984" footer="0.55118110236220474"/>
  <pageSetup paperSize="9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6"/>
  <dimension ref="B1:Q61"/>
  <sheetViews>
    <sheetView zoomScaleNormal="100" workbookViewId="0">
      <selection activeCell="P5" sqref="P5:P23"/>
    </sheetView>
  </sheetViews>
  <sheetFormatPr defaultRowHeight="16.5" x14ac:dyDescent="0.3"/>
  <cols>
    <col min="1" max="1" width="1.7109375" style="44" customWidth="1"/>
    <col min="2" max="2" width="13.85546875" style="45" customWidth="1"/>
    <col min="3" max="3" width="1.7109375" style="55" customWidth="1"/>
    <col min="4" max="4" width="9" style="44" customWidth="1"/>
    <col min="5" max="5" width="8.85546875" style="44" bestFit="1" customWidth="1"/>
    <col min="6" max="6" width="5.42578125" style="44" bestFit="1" customWidth="1"/>
    <col min="7" max="7" width="14.140625" style="44" bestFit="1" customWidth="1"/>
    <col min="8" max="8" width="16.28515625" style="44" bestFit="1" customWidth="1"/>
    <col min="9" max="9" width="6.85546875" style="44" bestFit="1" customWidth="1"/>
    <col min="10" max="10" width="18.140625" style="44" bestFit="1" customWidth="1"/>
    <col min="11" max="11" width="7.28515625" style="44" customWidth="1"/>
    <col min="12" max="12" width="7.42578125" style="44" bestFit="1" customWidth="1"/>
    <col min="13" max="13" width="8.42578125" style="44" bestFit="1" customWidth="1"/>
    <col min="14" max="14" width="6.5703125" style="44" bestFit="1" customWidth="1"/>
    <col min="15" max="15" width="2.140625" style="44" customWidth="1"/>
    <col min="16" max="16" width="16" style="44" customWidth="1"/>
    <col min="17" max="16384" width="9.140625" style="44"/>
  </cols>
  <sheetData>
    <row r="1" spans="2:17" ht="21" customHeight="1" thickBot="1" x14ac:dyDescent="0.35"/>
    <row r="2" spans="2:17" s="53" customFormat="1" ht="21" customHeight="1" thickBot="1" x14ac:dyDescent="0.3">
      <c r="B2" s="45"/>
      <c r="C2" s="105"/>
      <c r="D2" s="495" t="s">
        <v>217</v>
      </c>
      <c r="E2" s="496"/>
      <c r="F2" s="496"/>
      <c r="G2" s="496"/>
      <c r="H2" s="496"/>
      <c r="I2" s="496"/>
      <c r="J2" s="496"/>
      <c r="K2" s="496"/>
      <c r="L2" s="496"/>
      <c r="M2" s="496"/>
      <c r="N2" s="497"/>
    </row>
    <row r="3" spans="2:17" ht="21" customHeight="1" thickBot="1" x14ac:dyDescent="0.35"/>
    <row r="4" spans="2:17" s="46" customFormat="1" ht="14.25" thickBot="1" x14ac:dyDescent="0.3">
      <c r="B4" s="340" t="s">
        <v>214</v>
      </c>
      <c r="C4" s="56"/>
      <c r="D4" s="97" t="s">
        <v>108</v>
      </c>
      <c r="E4" s="98" t="s">
        <v>132</v>
      </c>
      <c r="F4" s="99" t="s">
        <v>8</v>
      </c>
      <c r="G4" s="100" t="s">
        <v>210</v>
      </c>
      <c r="H4" s="101" t="s">
        <v>105</v>
      </c>
      <c r="I4" s="102" t="s">
        <v>213</v>
      </c>
      <c r="J4" s="102" t="s">
        <v>209</v>
      </c>
      <c r="K4" s="103" t="s">
        <v>225</v>
      </c>
      <c r="L4" s="102" t="s">
        <v>109</v>
      </c>
      <c r="M4" s="102" t="s">
        <v>120</v>
      </c>
      <c r="N4" s="104" t="s">
        <v>104</v>
      </c>
      <c r="P4" s="58" t="s">
        <v>216</v>
      </c>
      <c r="Q4" s="59" t="s">
        <v>215</v>
      </c>
    </row>
    <row r="5" spans="2:17" s="45" customFormat="1" ht="19.5" customHeight="1" x14ac:dyDescent="0.25">
      <c r="B5" s="341" t="s">
        <v>426</v>
      </c>
      <c r="C5" s="57"/>
      <c r="D5" s="375"/>
      <c r="E5" s="363"/>
      <c r="F5" s="376"/>
      <c r="G5" s="377"/>
      <c r="H5" s="378"/>
      <c r="I5" s="379"/>
      <c r="J5" s="380"/>
      <c r="K5" s="381"/>
      <c r="L5" s="364"/>
      <c r="M5" s="47" t="e">
        <f t="shared" ref="M5:M48" si="0">N5/I5</f>
        <v>#DIV/0!</v>
      </c>
      <c r="N5" s="48">
        <f t="shared" ref="N5:N48" si="1">I5-(K5+L5)</f>
        <v>0</v>
      </c>
      <c r="P5" s="553" t="s">
        <v>111</v>
      </c>
      <c r="Q5" s="61">
        <f t="shared" ref="Q5:Q16" si="2">SUMIF($H$4:$H$43,P5,$N$4:$N$43)</f>
        <v>0</v>
      </c>
    </row>
    <row r="6" spans="2:17" s="45" customFormat="1" ht="19.5" customHeight="1" x14ac:dyDescent="0.25">
      <c r="B6" s="342" t="s">
        <v>427</v>
      </c>
      <c r="C6" s="57"/>
      <c r="D6" s="382"/>
      <c r="E6" s="352"/>
      <c r="F6" s="383"/>
      <c r="G6" s="384"/>
      <c r="H6" s="385"/>
      <c r="I6" s="386"/>
      <c r="J6" s="387"/>
      <c r="K6" s="386"/>
      <c r="L6" s="353"/>
      <c r="M6" s="49" t="e">
        <f t="shared" si="0"/>
        <v>#DIV/0!</v>
      </c>
      <c r="N6" s="50">
        <f t="shared" si="1"/>
        <v>0</v>
      </c>
      <c r="P6" s="553" t="s">
        <v>116</v>
      </c>
      <c r="Q6" s="61">
        <f t="shared" si="2"/>
        <v>0</v>
      </c>
    </row>
    <row r="7" spans="2:17" s="45" customFormat="1" ht="19.5" customHeight="1" x14ac:dyDescent="0.25">
      <c r="B7" s="343" t="s">
        <v>428</v>
      </c>
      <c r="C7" s="57"/>
      <c r="D7" s="382"/>
      <c r="E7" s="352"/>
      <c r="F7" s="383"/>
      <c r="G7" s="384"/>
      <c r="H7" s="385"/>
      <c r="I7" s="386"/>
      <c r="J7" s="387"/>
      <c r="K7" s="388"/>
      <c r="L7" s="353"/>
      <c r="M7" s="49" t="e">
        <f t="shared" si="0"/>
        <v>#DIV/0!</v>
      </c>
      <c r="N7" s="50">
        <f t="shared" si="1"/>
        <v>0</v>
      </c>
      <c r="P7" s="553" t="s">
        <v>106</v>
      </c>
      <c r="Q7" s="61">
        <f t="shared" si="2"/>
        <v>0</v>
      </c>
    </row>
    <row r="8" spans="2:17" s="45" customFormat="1" ht="19.5" customHeight="1" x14ac:dyDescent="0.25">
      <c r="B8" s="342" t="s">
        <v>429</v>
      </c>
      <c r="C8" s="57"/>
      <c r="D8" s="382"/>
      <c r="E8" s="352"/>
      <c r="F8" s="383"/>
      <c r="G8" s="384"/>
      <c r="H8" s="385"/>
      <c r="I8" s="386"/>
      <c r="J8" s="387"/>
      <c r="K8" s="386"/>
      <c r="L8" s="353"/>
      <c r="M8" s="49" t="e">
        <f t="shared" si="0"/>
        <v>#DIV/0!</v>
      </c>
      <c r="N8" s="50">
        <f t="shared" si="1"/>
        <v>0</v>
      </c>
      <c r="P8" s="553" t="s">
        <v>67</v>
      </c>
      <c r="Q8" s="61">
        <f t="shared" si="2"/>
        <v>0</v>
      </c>
    </row>
    <row r="9" spans="2:17" s="45" customFormat="1" ht="19.5" customHeight="1" x14ac:dyDescent="0.25">
      <c r="B9" s="343" t="s">
        <v>434</v>
      </c>
      <c r="C9" s="57"/>
      <c r="D9" s="382"/>
      <c r="E9" s="352"/>
      <c r="F9" s="383"/>
      <c r="G9" s="384"/>
      <c r="H9" s="385"/>
      <c r="I9" s="386"/>
      <c r="J9" s="387"/>
      <c r="K9" s="386"/>
      <c r="L9" s="353"/>
      <c r="M9" s="49" t="e">
        <f t="shared" si="0"/>
        <v>#DIV/0!</v>
      </c>
      <c r="N9" s="50">
        <f t="shared" si="1"/>
        <v>0</v>
      </c>
      <c r="P9" s="553" t="s">
        <v>117</v>
      </c>
      <c r="Q9" s="61">
        <f t="shared" si="2"/>
        <v>0</v>
      </c>
    </row>
    <row r="10" spans="2:17" s="45" customFormat="1" ht="19.5" customHeight="1" x14ac:dyDescent="0.25">
      <c r="B10" s="342" t="s">
        <v>430</v>
      </c>
      <c r="C10" s="57"/>
      <c r="D10" s="382"/>
      <c r="E10" s="352"/>
      <c r="F10" s="383"/>
      <c r="G10" s="384"/>
      <c r="H10" s="385"/>
      <c r="I10" s="386"/>
      <c r="J10" s="387"/>
      <c r="K10" s="386"/>
      <c r="L10" s="353"/>
      <c r="M10" s="49" t="e">
        <f t="shared" si="0"/>
        <v>#DIV/0!</v>
      </c>
      <c r="N10" s="50">
        <f t="shared" si="1"/>
        <v>0</v>
      </c>
      <c r="P10" s="553" t="s">
        <v>113</v>
      </c>
      <c r="Q10" s="61">
        <f t="shared" si="2"/>
        <v>0</v>
      </c>
    </row>
    <row r="11" spans="2:17" s="45" customFormat="1" ht="19.5" customHeight="1" x14ac:dyDescent="0.25">
      <c r="B11" s="343" t="s">
        <v>431</v>
      </c>
      <c r="C11" s="57"/>
      <c r="D11" s="382"/>
      <c r="E11" s="352"/>
      <c r="F11" s="383"/>
      <c r="G11" s="384"/>
      <c r="H11" s="385"/>
      <c r="I11" s="386"/>
      <c r="J11" s="387"/>
      <c r="K11" s="386"/>
      <c r="L11" s="353"/>
      <c r="M11" s="49" t="e">
        <f t="shared" si="0"/>
        <v>#DIV/0!</v>
      </c>
      <c r="N11" s="50">
        <f t="shared" si="1"/>
        <v>0</v>
      </c>
      <c r="P11" s="553" t="s">
        <v>112</v>
      </c>
      <c r="Q11" s="61">
        <f t="shared" si="2"/>
        <v>0</v>
      </c>
    </row>
    <row r="12" spans="2:17" s="45" customFormat="1" ht="19.5" customHeight="1" x14ac:dyDescent="0.25">
      <c r="B12" s="342" t="s">
        <v>432</v>
      </c>
      <c r="C12" s="57"/>
      <c r="D12" s="382"/>
      <c r="E12" s="352"/>
      <c r="F12" s="383"/>
      <c r="G12" s="384"/>
      <c r="H12" s="385"/>
      <c r="I12" s="386"/>
      <c r="J12" s="387"/>
      <c r="K12" s="386"/>
      <c r="L12" s="353"/>
      <c r="M12" s="49" t="e">
        <f t="shared" si="0"/>
        <v>#DIV/0!</v>
      </c>
      <c r="N12" s="50">
        <f t="shared" si="1"/>
        <v>0</v>
      </c>
      <c r="P12" s="553" t="s">
        <v>115</v>
      </c>
      <c r="Q12" s="61">
        <f t="shared" si="2"/>
        <v>0</v>
      </c>
    </row>
    <row r="13" spans="2:17" s="45" customFormat="1" ht="19.5" customHeight="1" x14ac:dyDescent="0.25">
      <c r="B13" s="343" t="s">
        <v>433</v>
      </c>
      <c r="C13" s="57"/>
      <c r="D13" s="382"/>
      <c r="E13" s="352"/>
      <c r="F13" s="383"/>
      <c r="G13" s="384"/>
      <c r="H13" s="385"/>
      <c r="I13" s="386"/>
      <c r="J13" s="387"/>
      <c r="K13" s="386"/>
      <c r="L13" s="353"/>
      <c r="M13" s="49" t="e">
        <f t="shared" si="0"/>
        <v>#DIV/0!</v>
      </c>
      <c r="N13" s="50">
        <f t="shared" si="1"/>
        <v>0</v>
      </c>
      <c r="P13" s="553" t="s">
        <v>114</v>
      </c>
      <c r="Q13" s="61">
        <f t="shared" si="2"/>
        <v>0</v>
      </c>
    </row>
    <row r="14" spans="2:17" s="45" customFormat="1" ht="19.5" customHeight="1" x14ac:dyDescent="0.25">
      <c r="B14" s="342" t="s">
        <v>424</v>
      </c>
      <c r="C14" s="57"/>
      <c r="D14" s="382"/>
      <c r="E14" s="352"/>
      <c r="F14" s="383"/>
      <c r="G14" s="384"/>
      <c r="H14" s="385"/>
      <c r="I14" s="386"/>
      <c r="J14" s="387"/>
      <c r="K14" s="386"/>
      <c r="L14" s="353"/>
      <c r="M14" s="49" t="e">
        <f t="shared" si="0"/>
        <v>#DIV/0!</v>
      </c>
      <c r="N14" s="50">
        <f t="shared" si="1"/>
        <v>0</v>
      </c>
      <c r="P14" s="553" t="s">
        <v>211</v>
      </c>
      <c r="Q14" s="61">
        <f t="shared" si="2"/>
        <v>0</v>
      </c>
    </row>
    <row r="15" spans="2:17" s="45" customFormat="1" ht="19.5" customHeight="1" x14ac:dyDescent="0.25">
      <c r="B15" s="343" t="s">
        <v>425</v>
      </c>
      <c r="C15" s="57"/>
      <c r="D15" s="382"/>
      <c r="E15" s="352"/>
      <c r="F15" s="383"/>
      <c r="G15" s="384"/>
      <c r="H15" s="385"/>
      <c r="I15" s="386"/>
      <c r="J15" s="387"/>
      <c r="K15" s="386"/>
      <c r="L15" s="353"/>
      <c r="M15" s="49" t="e">
        <f t="shared" si="0"/>
        <v>#DIV/0!</v>
      </c>
      <c r="N15" s="50">
        <f t="shared" si="1"/>
        <v>0</v>
      </c>
      <c r="P15" s="553" t="s">
        <v>212</v>
      </c>
      <c r="Q15" s="61">
        <f t="shared" si="2"/>
        <v>0</v>
      </c>
    </row>
    <row r="16" spans="2:17" s="45" customFormat="1" ht="19.5" customHeight="1" thickBot="1" x14ac:dyDescent="0.3">
      <c r="B16" s="344" t="s">
        <v>453</v>
      </c>
      <c r="C16" s="57"/>
      <c r="D16" s="382"/>
      <c r="E16" s="352"/>
      <c r="F16" s="383"/>
      <c r="G16" s="384"/>
      <c r="H16" s="385"/>
      <c r="I16" s="386"/>
      <c r="J16" s="387"/>
      <c r="K16" s="386"/>
      <c r="L16" s="353"/>
      <c r="M16" s="49" t="e">
        <f t="shared" si="0"/>
        <v>#DIV/0!</v>
      </c>
      <c r="N16" s="50">
        <f t="shared" si="1"/>
        <v>0</v>
      </c>
      <c r="P16" s="553"/>
      <c r="Q16" s="61">
        <f t="shared" si="2"/>
        <v>0</v>
      </c>
    </row>
    <row r="17" spans="2:17" s="45" customFormat="1" ht="19.5" customHeight="1" x14ac:dyDescent="0.3">
      <c r="B17" s="152"/>
      <c r="C17" s="55"/>
      <c r="D17" s="382"/>
      <c r="E17" s="352"/>
      <c r="F17" s="383"/>
      <c r="G17" s="384"/>
      <c r="H17" s="385"/>
      <c r="I17" s="386"/>
      <c r="J17" s="387"/>
      <c r="K17" s="386"/>
      <c r="L17" s="353"/>
      <c r="M17" s="49" t="e">
        <f t="shared" si="0"/>
        <v>#DIV/0!</v>
      </c>
      <c r="N17" s="50">
        <f t="shared" si="1"/>
        <v>0</v>
      </c>
      <c r="P17" s="553"/>
      <c r="Q17" s="61">
        <f t="shared" ref="Q17:Q23" si="3">SUMIF($H$4:$H$43,P17,$N$4:$N$43)</f>
        <v>0</v>
      </c>
    </row>
    <row r="18" spans="2:17" s="45" customFormat="1" ht="19.5" customHeight="1" x14ac:dyDescent="0.3">
      <c r="B18" s="152"/>
      <c r="C18" s="55"/>
      <c r="D18" s="382"/>
      <c r="E18" s="352"/>
      <c r="F18" s="383"/>
      <c r="G18" s="384"/>
      <c r="H18" s="385"/>
      <c r="I18" s="386"/>
      <c r="J18" s="387"/>
      <c r="K18" s="386"/>
      <c r="L18" s="353"/>
      <c r="M18" s="49" t="e">
        <f t="shared" si="0"/>
        <v>#DIV/0!</v>
      </c>
      <c r="N18" s="50">
        <f t="shared" si="1"/>
        <v>0</v>
      </c>
      <c r="P18" s="553"/>
      <c r="Q18" s="61">
        <f t="shared" si="3"/>
        <v>0</v>
      </c>
    </row>
    <row r="19" spans="2:17" s="45" customFormat="1" ht="19.5" customHeight="1" x14ac:dyDescent="0.3">
      <c r="B19" s="152"/>
      <c r="C19" s="55"/>
      <c r="D19" s="382"/>
      <c r="E19" s="352"/>
      <c r="F19" s="383"/>
      <c r="G19" s="384"/>
      <c r="H19" s="385"/>
      <c r="I19" s="386"/>
      <c r="J19" s="387"/>
      <c r="K19" s="386"/>
      <c r="L19" s="353"/>
      <c r="M19" s="49" t="e">
        <f t="shared" si="0"/>
        <v>#DIV/0!</v>
      </c>
      <c r="N19" s="50">
        <f t="shared" si="1"/>
        <v>0</v>
      </c>
      <c r="P19" s="553"/>
      <c r="Q19" s="61">
        <f t="shared" si="3"/>
        <v>0</v>
      </c>
    </row>
    <row r="20" spans="2:17" s="45" customFormat="1" ht="19.5" customHeight="1" x14ac:dyDescent="0.25">
      <c r="C20" s="55"/>
      <c r="D20" s="382"/>
      <c r="E20" s="352"/>
      <c r="F20" s="383"/>
      <c r="G20" s="384"/>
      <c r="H20" s="385"/>
      <c r="I20" s="386"/>
      <c r="J20" s="387"/>
      <c r="K20" s="386"/>
      <c r="L20" s="353"/>
      <c r="M20" s="49" t="e">
        <f t="shared" si="0"/>
        <v>#DIV/0!</v>
      </c>
      <c r="N20" s="50">
        <f t="shared" si="1"/>
        <v>0</v>
      </c>
      <c r="P20" s="553"/>
      <c r="Q20" s="61">
        <f t="shared" si="3"/>
        <v>0</v>
      </c>
    </row>
    <row r="21" spans="2:17" s="45" customFormat="1" ht="19.5" customHeight="1" x14ac:dyDescent="0.25">
      <c r="C21" s="55"/>
      <c r="D21" s="382"/>
      <c r="E21" s="352"/>
      <c r="F21" s="383"/>
      <c r="G21" s="384"/>
      <c r="H21" s="385"/>
      <c r="I21" s="386"/>
      <c r="J21" s="387"/>
      <c r="K21" s="386"/>
      <c r="L21" s="353"/>
      <c r="M21" s="49" t="e">
        <f t="shared" si="0"/>
        <v>#DIV/0!</v>
      </c>
      <c r="N21" s="50">
        <f t="shared" si="1"/>
        <v>0</v>
      </c>
      <c r="P21" s="553"/>
      <c r="Q21" s="61">
        <f t="shared" si="3"/>
        <v>0</v>
      </c>
    </row>
    <row r="22" spans="2:17" s="45" customFormat="1" ht="19.5" customHeight="1" x14ac:dyDescent="0.25">
      <c r="C22" s="55"/>
      <c r="D22" s="382"/>
      <c r="E22" s="352"/>
      <c r="F22" s="383"/>
      <c r="G22" s="384"/>
      <c r="H22" s="385"/>
      <c r="I22" s="386"/>
      <c r="J22" s="387"/>
      <c r="K22" s="386"/>
      <c r="L22" s="353"/>
      <c r="M22" s="49" t="e">
        <f t="shared" si="0"/>
        <v>#DIV/0!</v>
      </c>
      <c r="N22" s="50">
        <f t="shared" si="1"/>
        <v>0</v>
      </c>
      <c r="P22" s="553"/>
      <c r="Q22" s="61">
        <f t="shared" si="3"/>
        <v>0</v>
      </c>
    </row>
    <row r="23" spans="2:17" s="45" customFormat="1" ht="19.5" customHeight="1" x14ac:dyDescent="0.25">
      <c r="C23" s="55"/>
      <c r="D23" s="382"/>
      <c r="E23" s="352"/>
      <c r="F23" s="383"/>
      <c r="G23" s="384"/>
      <c r="H23" s="385"/>
      <c r="I23" s="386"/>
      <c r="J23" s="387"/>
      <c r="K23" s="386"/>
      <c r="L23" s="353"/>
      <c r="M23" s="49" t="e">
        <f t="shared" si="0"/>
        <v>#DIV/0!</v>
      </c>
      <c r="N23" s="50">
        <f t="shared" si="1"/>
        <v>0</v>
      </c>
      <c r="P23" s="553"/>
      <c r="Q23" s="61">
        <f t="shared" si="3"/>
        <v>0</v>
      </c>
    </row>
    <row r="24" spans="2:17" s="45" customFormat="1" ht="19.5" customHeight="1" thickBot="1" x14ac:dyDescent="0.3">
      <c r="C24" s="55"/>
      <c r="D24" s="382"/>
      <c r="E24" s="352"/>
      <c r="F24" s="383"/>
      <c r="G24" s="384"/>
      <c r="H24" s="385"/>
      <c r="I24" s="386"/>
      <c r="J24" s="387"/>
      <c r="K24" s="386"/>
      <c r="L24" s="353"/>
      <c r="M24" s="49" t="e">
        <f t="shared" si="0"/>
        <v>#DIV/0!</v>
      </c>
      <c r="N24" s="50">
        <f t="shared" si="1"/>
        <v>0</v>
      </c>
      <c r="P24" s="62" t="s">
        <v>30</v>
      </c>
      <c r="Q24" s="63">
        <f>SUM(Q5:Q23)</f>
        <v>0</v>
      </c>
    </row>
    <row r="25" spans="2:17" s="45" customFormat="1" ht="19.5" customHeight="1" x14ac:dyDescent="0.25">
      <c r="C25" s="55"/>
      <c r="D25" s="382"/>
      <c r="E25" s="352"/>
      <c r="F25" s="383"/>
      <c r="G25" s="384"/>
      <c r="H25" s="385"/>
      <c r="I25" s="386"/>
      <c r="J25" s="387"/>
      <c r="K25" s="386"/>
      <c r="L25" s="353"/>
      <c r="M25" s="49" t="e">
        <f t="shared" si="0"/>
        <v>#DIV/0!</v>
      </c>
      <c r="N25" s="50">
        <f t="shared" si="1"/>
        <v>0</v>
      </c>
    </row>
    <row r="26" spans="2:17" s="45" customFormat="1" ht="19.5" customHeight="1" x14ac:dyDescent="0.25">
      <c r="C26" s="55"/>
      <c r="D26" s="382"/>
      <c r="E26" s="352"/>
      <c r="F26" s="383"/>
      <c r="G26" s="384"/>
      <c r="H26" s="385"/>
      <c r="I26" s="386"/>
      <c r="J26" s="387"/>
      <c r="K26" s="386"/>
      <c r="L26" s="353"/>
      <c r="M26" s="49" t="e">
        <f t="shared" si="0"/>
        <v>#DIV/0!</v>
      </c>
      <c r="N26" s="50">
        <f t="shared" si="1"/>
        <v>0</v>
      </c>
    </row>
    <row r="27" spans="2:17" s="45" customFormat="1" ht="19.5" customHeight="1" x14ac:dyDescent="0.25">
      <c r="C27" s="55"/>
      <c r="D27" s="382"/>
      <c r="E27" s="352"/>
      <c r="F27" s="383" t="str">
        <f t="shared" ref="F27:F48" si="4">IF(E27="","",D27-E27)</f>
        <v/>
      </c>
      <c r="G27" s="384"/>
      <c r="H27" s="385"/>
      <c r="I27" s="386"/>
      <c r="J27" s="387"/>
      <c r="K27" s="386"/>
      <c r="L27" s="353"/>
      <c r="M27" s="49" t="e">
        <f t="shared" si="0"/>
        <v>#DIV/0!</v>
      </c>
      <c r="N27" s="50">
        <f t="shared" si="1"/>
        <v>0</v>
      </c>
    </row>
    <row r="28" spans="2:17" s="45" customFormat="1" ht="19.5" customHeight="1" x14ac:dyDescent="0.25">
      <c r="C28" s="55"/>
      <c r="D28" s="382"/>
      <c r="E28" s="352"/>
      <c r="F28" s="383" t="str">
        <f t="shared" si="4"/>
        <v/>
      </c>
      <c r="G28" s="384"/>
      <c r="H28" s="385"/>
      <c r="I28" s="386"/>
      <c r="J28" s="387"/>
      <c r="K28" s="386"/>
      <c r="L28" s="353"/>
      <c r="M28" s="49" t="e">
        <f t="shared" si="0"/>
        <v>#DIV/0!</v>
      </c>
      <c r="N28" s="50">
        <f t="shared" si="1"/>
        <v>0</v>
      </c>
    </row>
    <row r="29" spans="2:17" s="45" customFormat="1" ht="19.5" customHeight="1" x14ac:dyDescent="0.25">
      <c r="C29" s="55"/>
      <c r="D29" s="382"/>
      <c r="E29" s="352"/>
      <c r="F29" s="383" t="str">
        <f t="shared" si="4"/>
        <v/>
      </c>
      <c r="G29" s="384"/>
      <c r="H29" s="385"/>
      <c r="I29" s="386"/>
      <c r="J29" s="387"/>
      <c r="K29" s="386"/>
      <c r="L29" s="389"/>
      <c r="M29" s="49" t="e">
        <f t="shared" si="0"/>
        <v>#DIV/0!</v>
      </c>
      <c r="N29" s="50">
        <f t="shared" si="1"/>
        <v>0</v>
      </c>
    </row>
    <row r="30" spans="2:17" s="45" customFormat="1" ht="19.5" customHeight="1" x14ac:dyDescent="0.25">
      <c r="C30" s="55"/>
      <c r="D30" s="382"/>
      <c r="E30" s="352"/>
      <c r="F30" s="383" t="str">
        <f t="shared" si="4"/>
        <v/>
      </c>
      <c r="G30" s="384"/>
      <c r="H30" s="385"/>
      <c r="I30" s="386"/>
      <c r="J30" s="387"/>
      <c r="K30" s="386"/>
      <c r="L30" s="353"/>
      <c r="M30" s="49" t="e">
        <f t="shared" si="0"/>
        <v>#DIV/0!</v>
      </c>
      <c r="N30" s="50">
        <f t="shared" si="1"/>
        <v>0</v>
      </c>
    </row>
    <row r="31" spans="2:17" s="45" customFormat="1" ht="19.5" customHeight="1" x14ac:dyDescent="0.25">
      <c r="C31" s="55"/>
      <c r="D31" s="382"/>
      <c r="E31" s="352"/>
      <c r="F31" s="383" t="str">
        <f t="shared" si="4"/>
        <v/>
      </c>
      <c r="G31" s="384"/>
      <c r="H31" s="385"/>
      <c r="I31" s="386"/>
      <c r="J31" s="387"/>
      <c r="K31" s="386"/>
      <c r="L31" s="353"/>
      <c r="M31" s="49" t="e">
        <f t="shared" si="0"/>
        <v>#DIV/0!</v>
      </c>
      <c r="N31" s="50">
        <f t="shared" si="1"/>
        <v>0</v>
      </c>
    </row>
    <row r="32" spans="2:17" s="45" customFormat="1" ht="19.5" customHeight="1" x14ac:dyDescent="0.25">
      <c r="C32" s="55"/>
      <c r="D32" s="382"/>
      <c r="E32" s="352"/>
      <c r="F32" s="383" t="str">
        <f t="shared" si="4"/>
        <v/>
      </c>
      <c r="G32" s="384"/>
      <c r="H32" s="385"/>
      <c r="I32" s="386"/>
      <c r="J32" s="387"/>
      <c r="K32" s="386"/>
      <c r="L32" s="353"/>
      <c r="M32" s="49" t="e">
        <f t="shared" si="0"/>
        <v>#DIV/0!</v>
      </c>
      <c r="N32" s="50">
        <f t="shared" si="1"/>
        <v>0</v>
      </c>
    </row>
    <row r="33" spans="3:17" s="45" customFormat="1" ht="19.5" customHeight="1" x14ac:dyDescent="0.25">
      <c r="C33" s="55"/>
      <c r="D33" s="382"/>
      <c r="E33" s="352"/>
      <c r="F33" s="383" t="str">
        <f t="shared" si="4"/>
        <v/>
      </c>
      <c r="G33" s="384"/>
      <c r="H33" s="385"/>
      <c r="I33" s="386"/>
      <c r="J33" s="387"/>
      <c r="K33" s="386"/>
      <c r="L33" s="353"/>
      <c r="M33" s="49" t="e">
        <f t="shared" si="0"/>
        <v>#DIV/0!</v>
      </c>
      <c r="N33" s="50">
        <f t="shared" si="1"/>
        <v>0</v>
      </c>
    </row>
    <row r="34" spans="3:17" s="45" customFormat="1" ht="19.5" customHeight="1" x14ac:dyDescent="0.25">
      <c r="C34" s="55"/>
      <c r="D34" s="382"/>
      <c r="E34" s="352"/>
      <c r="F34" s="383" t="str">
        <f t="shared" si="4"/>
        <v/>
      </c>
      <c r="G34" s="384"/>
      <c r="H34" s="385"/>
      <c r="I34" s="386"/>
      <c r="J34" s="387"/>
      <c r="K34" s="386"/>
      <c r="L34" s="353"/>
      <c r="M34" s="49" t="e">
        <f t="shared" si="0"/>
        <v>#DIV/0!</v>
      </c>
      <c r="N34" s="50">
        <f t="shared" si="1"/>
        <v>0</v>
      </c>
    </row>
    <row r="35" spans="3:17" s="45" customFormat="1" ht="19.5" customHeight="1" x14ac:dyDescent="0.25">
      <c r="C35" s="55"/>
      <c r="D35" s="382"/>
      <c r="E35" s="352"/>
      <c r="F35" s="383" t="str">
        <f t="shared" si="4"/>
        <v/>
      </c>
      <c r="G35" s="384"/>
      <c r="H35" s="385"/>
      <c r="I35" s="386"/>
      <c r="J35" s="387"/>
      <c r="K35" s="386"/>
      <c r="L35" s="353"/>
      <c r="M35" s="49" t="e">
        <f t="shared" si="0"/>
        <v>#DIV/0!</v>
      </c>
      <c r="N35" s="50">
        <f t="shared" si="1"/>
        <v>0</v>
      </c>
    </row>
    <row r="36" spans="3:17" s="45" customFormat="1" ht="19.5" customHeight="1" x14ac:dyDescent="0.25">
      <c r="C36" s="55"/>
      <c r="D36" s="382"/>
      <c r="E36" s="352"/>
      <c r="F36" s="383" t="str">
        <f t="shared" si="4"/>
        <v/>
      </c>
      <c r="G36" s="384"/>
      <c r="H36" s="385"/>
      <c r="I36" s="386"/>
      <c r="J36" s="387"/>
      <c r="K36" s="386"/>
      <c r="L36" s="353"/>
      <c r="M36" s="49" t="e">
        <f t="shared" si="0"/>
        <v>#DIV/0!</v>
      </c>
      <c r="N36" s="50">
        <f t="shared" si="1"/>
        <v>0</v>
      </c>
    </row>
    <row r="37" spans="3:17" s="45" customFormat="1" ht="19.5" customHeight="1" x14ac:dyDescent="0.25">
      <c r="C37" s="55"/>
      <c r="D37" s="382"/>
      <c r="E37" s="352"/>
      <c r="F37" s="383" t="str">
        <f t="shared" si="4"/>
        <v/>
      </c>
      <c r="G37" s="384"/>
      <c r="H37" s="385"/>
      <c r="I37" s="386"/>
      <c r="J37" s="387"/>
      <c r="K37" s="386"/>
      <c r="L37" s="353"/>
      <c r="M37" s="49" t="e">
        <f t="shared" si="0"/>
        <v>#DIV/0!</v>
      </c>
      <c r="N37" s="50">
        <f t="shared" si="1"/>
        <v>0</v>
      </c>
    </row>
    <row r="38" spans="3:17" s="45" customFormat="1" ht="19.5" customHeight="1" x14ac:dyDescent="0.25">
      <c r="C38" s="55"/>
      <c r="D38" s="382"/>
      <c r="E38" s="352"/>
      <c r="F38" s="383" t="str">
        <f t="shared" si="4"/>
        <v/>
      </c>
      <c r="G38" s="384"/>
      <c r="H38" s="385"/>
      <c r="I38" s="386"/>
      <c r="J38" s="387"/>
      <c r="K38" s="386"/>
      <c r="L38" s="353"/>
      <c r="M38" s="49" t="e">
        <f t="shared" si="0"/>
        <v>#DIV/0!</v>
      </c>
      <c r="N38" s="50">
        <f t="shared" si="1"/>
        <v>0</v>
      </c>
    </row>
    <row r="39" spans="3:17" s="45" customFormat="1" ht="19.5" customHeight="1" x14ac:dyDescent="0.25">
      <c r="C39" s="55"/>
      <c r="D39" s="382"/>
      <c r="E39" s="352"/>
      <c r="F39" s="383" t="str">
        <f t="shared" si="4"/>
        <v/>
      </c>
      <c r="G39" s="384"/>
      <c r="H39" s="385"/>
      <c r="I39" s="386"/>
      <c r="J39" s="387"/>
      <c r="K39" s="386"/>
      <c r="L39" s="353"/>
      <c r="M39" s="49" t="e">
        <f t="shared" si="0"/>
        <v>#DIV/0!</v>
      </c>
      <c r="N39" s="50">
        <f t="shared" si="1"/>
        <v>0</v>
      </c>
    </row>
    <row r="40" spans="3:17" s="45" customFormat="1" ht="19.5" customHeight="1" x14ac:dyDescent="0.25">
      <c r="C40" s="55"/>
      <c r="D40" s="382"/>
      <c r="E40" s="352"/>
      <c r="F40" s="383" t="str">
        <f t="shared" si="4"/>
        <v/>
      </c>
      <c r="G40" s="384"/>
      <c r="H40" s="385"/>
      <c r="I40" s="386"/>
      <c r="J40" s="387"/>
      <c r="K40" s="386"/>
      <c r="L40" s="353"/>
      <c r="M40" s="49" t="e">
        <f t="shared" si="0"/>
        <v>#DIV/0!</v>
      </c>
      <c r="N40" s="50">
        <f t="shared" si="1"/>
        <v>0</v>
      </c>
    </row>
    <row r="41" spans="3:17" s="45" customFormat="1" ht="19.5" customHeight="1" x14ac:dyDescent="0.25">
      <c r="C41" s="55"/>
      <c r="D41" s="382"/>
      <c r="E41" s="352"/>
      <c r="F41" s="383" t="str">
        <f t="shared" si="4"/>
        <v/>
      </c>
      <c r="G41" s="384"/>
      <c r="H41" s="385"/>
      <c r="I41" s="386"/>
      <c r="J41" s="387"/>
      <c r="K41" s="386"/>
      <c r="L41" s="353"/>
      <c r="M41" s="49" t="e">
        <f t="shared" si="0"/>
        <v>#DIV/0!</v>
      </c>
      <c r="N41" s="50">
        <f t="shared" si="1"/>
        <v>0</v>
      </c>
    </row>
    <row r="42" spans="3:17" s="45" customFormat="1" ht="19.5" customHeight="1" x14ac:dyDescent="0.25">
      <c r="C42" s="55"/>
      <c r="D42" s="382"/>
      <c r="E42" s="352"/>
      <c r="F42" s="383" t="str">
        <f t="shared" si="4"/>
        <v/>
      </c>
      <c r="G42" s="384"/>
      <c r="H42" s="385"/>
      <c r="I42" s="386"/>
      <c r="J42" s="387"/>
      <c r="K42" s="386"/>
      <c r="L42" s="353"/>
      <c r="M42" s="49" t="e">
        <f t="shared" si="0"/>
        <v>#DIV/0!</v>
      </c>
      <c r="N42" s="50">
        <f t="shared" si="1"/>
        <v>0</v>
      </c>
    </row>
    <row r="43" spans="3:17" s="45" customFormat="1" ht="19.5" customHeight="1" x14ac:dyDescent="0.25">
      <c r="C43" s="55"/>
      <c r="D43" s="382"/>
      <c r="E43" s="352"/>
      <c r="F43" s="383" t="str">
        <f t="shared" si="4"/>
        <v/>
      </c>
      <c r="G43" s="384"/>
      <c r="H43" s="385"/>
      <c r="I43" s="386"/>
      <c r="J43" s="387"/>
      <c r="K43" s="386"/>
      <c r="L43" s="353"/>
      <c r="M43" s="49" t="e">
        <f t="shared" si="0"/>
        <v>#DIV/0!</v>
      </c>
      <c r="N43" s="50">
        <f t="shared" si="1"/>
        <v>0</v>
      </c>
    </row>
    <row r="44" spans="3:17" s="45" customFormat="1" ht="19.5" customHeight="1" x14ac:dyDescent="0.25">
      <c r="C44" s="55"/>
      <c r="D44" s="382"/>
      <c r="E44" s="352"/>
      <c r="F44" s="383" t="str">
        <f t="shared" si="4"/>
        <v/>
      </c>
      <c r="G44" s="384"/>
      <c r="H44" s="385"/>
      <c r="I44" s="386"/>
      <c r="J44" s="387"/>
      <c r="K44" s="386"/>
      <c r="L44" s="353"/>
      <c r="M44" s="49" t="e">
        <f t="shared" si="0"/>
        <v>#DIV/0!</v>
      </c>
      <c r="N44" s="50">
        <f t="shared" si="1"/>
        <v>0</v>
      </c>
    </row>
    <row r="45" spans="3:17" s="45" customFormat="1" ht="19.5" customHeight="1" x14ac:dyDescent="0.25">
      <c r="C45" s="55"/>
      <c r="D45" s="382"/>
      <c r="E45" s="352"/>
      <c r="F45" s="383" t="str">
        <f t="shared" si="4"/>
        <v/>
      </c>
      <c r="G45" s="384"/>
      <c r="H45" s="385"/>
      <c r="I45" s="386"/>
      <c r="J45" s="387"/>
      <c r="K45" s="386"/>
      <c r="L45" s="353"/>
      <c r="M45" s="49" t="e">
        <f t="shared" si="0"/>
        <v>#DIV/0!</v>
      </c>
      <c r="N45" s="50">
        <f t="shared" si="1"/>
        <v>0</v>
      </c>
    </row>
    <row r="46" spans="3:17" s="45" customFormat="1" ht="19.5" customHeight="1" x14ac:dyDescent="0.3">
      <c r="C46" s="55"/>
      <c r="D46" s="382"/>
      <c r="E46" s="352"/>
      <c r="F46" s="383" t="str">
        <f t="shared" si="4"/>
        <v/>
      </c>
      <c r="G46" s="384"/>
      <c r="H46" s="385"/>
      <c r="I46" s="386"/>
      <c r="J46" s="387"/>
      <c r="K46" s="386"/>
      <c r="L46" s="353"/>
      <c r="M46" s="49" t="e">
        <f t="shared" si="0"/>
        <v>#DIV/0!</v>
      </c>
      <c r="N46" s="50">
        <f t="shared" si="1"/>
        <v>0</v>
      </c>
      <c r="P46" s="44"/>
      <c r="Q46" s="44"/>
    </row>
    <row r="47" spans="3:17" s="45" customFormat="1" ht="19.5" customHeight="1" x14ac:dyDescent="0.3">
      <c r="C47" s="55"/>
      <c r="D47" s="382"/>
      <c r="E47" s="352"/>
      <c r="F47" s="383" t="str">
        <f t="shared" si="4"/>
        <v/>
      </c>
      <c r="G47" s="384"/>
      <c r="H47" s="385"/>
      <c r="I47" s="386"/>
      <c r="J47" s="387"/>
      <c r="K47" s="386"/>
      <c r="L47" s="353"/>
      <c r="M47" s="49" t="e">
        <f t="shared" si="0"/>
        <v>#DIV/0!</v>
      </c>
      <c r="N47" s="50">
        <f t="shared" si="1"/>
        <v>0</v>
      </c>
      <c r="P47" s="44"/>
      <c r="Q47" s="44"/>
    </row>
    <row r="48" spans="3:17" s="45" customFormat="1" ht="19.5" customHeight="1" x14ac:dyDescent="0.3">
      <c r="C48" s="55"/>
      <c r="D48" s="382"/>
      <c r="E48" s="352"/>
      <c r="F48" s="383" t="str">
        <f t="shared" si="4"/>
        <v/>
      </c>
      <c r="G48" s="384"/>
      <c r="H48" s="385"/>
      <c r="I48" s="386"/>
      <c r="J48" s="387"/>
      <c r="K48" s="386"/>
      <c r="L48" s="353"/>
      <c r="M48" s="49" t="e">
        <f t="shared" si="0"/>
        <v>#DIV/0!</v>
      </c>
      <c r="N48" s="50">
        <f t="shared" si="1"/>
        <v>0</v>
      </c>
      <c r="P48" s="44"/>
      <c r="Q48" s="44"/>
    </row>
    <row r="49" spans="3:17" s="45" customFormat="1" ht="19.5" customHeight="1" thickBot="1" x14ac:dyDescent="0.35">
      <c r="C49" s="55"/>
      <c r="D49" s="390"/>
      <c r="E49" s="391"/>
      <c r="F49" s="392"/>
      <c r="G49" s="393"/>
      <c r="H49" s="394"/>
      <c r="I49" s="395"/>
      <c r="J49" s="396"/>
      <c r="K49" s="395"/>
      <c r="L49" s="397"/>
      <c r="M49" s="51" t="e">
        <f>N49/I49</f>
        <v>#DIV/0!</v>
      </c>
      <c r="N49" s="52">
        <f>I49-(K49+L49)</f>
        <v>0</v>
      </c>
      <c r="P49" s="44"/>
      <c r="Q49" s="44"/>
    </row>
    <row r="50" spans="3:17" x14ac:dyDescent="0.3">
      <c r="J50" s="82"/>
    </row>
    <row r="51" spans="3:17" x14ac:dyDescent="0.3">
      <c r="J51" s="82"/>
    </row>
    <row r="52" spans="3:17" x14ac:dyDescent="0.3">
      <c r="J52" s="82"/>
    </row>
    <row r="53" spans="3:17" x14ac:dyDescent="0.3">
      <c r="J53" s="82"/>
    </row>
    <row r="54" spans="3:17" x14ac:dyDescent="0.3">
      <c r="J54" s="82"/>
    </row>
    <row r="55" spans="3:17" x14ac:dyDescent="0.3">
      <c r="J55" s="82"/>
    </row>
    <row r="56" spans="3:17" x14ac:dyDescent="0.3">
      <c r="J56" s="82"/>
    </row>
    <row r="57" spans="3:17" x14ac:dyDescent="0.3">
      <c r="J57" s="82"/>
    </row>
    <row r="58" spans="3:17" x14ac:dyDescent="0.3">
      <c r="J58" s="82"/>
    </row>
    <row r="59" spans="3:17" x14ac:dyDescent="0.3">
      <c r="J59" s="82"/>
    </row>
    <row r="60" spans="3:17" x14ac:dyDescent="0.3">
      <c r="J60" s="82"/>
    </row>
    <row r="61" spans="3:17" x14ac:dyDescent="0.3">
      <c r="J61" s="82"/>
    </row>
  </sheetData>
  <sheetProtection algorithmName="SHA-512" hashValue="diTOlUy24j1Aajl5nAXEYPAUnnuCz1Ef4I+eWJ1KIpXmc3HA+pdkX5xRGxxPH92O5mD5DUrjFhuO7wQoZz9vPw==" saltValue="ku5IJiDaTP/DE7jJiLNJeA==" spinCount="100000" sheet="1" objects="1" scenarios="1" selectLockedCells="1"/>
  <mergeCells count="1">
    <mergeCell ref="D2:N2"/>
  </mergeCells>
  <dataValidations disablePrompts="1" count="1">
    <dataValidation type="list" allowBlank="1" showInputMessage="1" showErrorMessage="1" sqref="H5:H49" xr:uid="{00000000-0002-0000-0500-000000000000}">
      <formula1>$P$4:$P$34</formula1>
    </dataValidation>
  </dataValidations>
  <hyperlinks>
    <hyperlink ref="B5" location="cria_recria!D2" tooltip="Controle de criação, de pintinhos até início da produção." display="01. Cria e Recria" xr:uid="{00000000-0004-0000-0500-000000000000}"/>
    <hyperlink ref="B6" location="coleta_ovos!D2" tooltip="Coleta de ovos pasa consumo e revenda." display="02. Coleta de Ovos" xr:uid="{00000000-0004-0000-0500-000001000000}"/>
    <hyperlink ref="B7" location="viabilidade_negocio!D2" tooltip="Lançamento de informações para verificar viabilidade do negócio, custos com ração e produção de ovos." display="03. Viabilidade Negócio" xr:uid="{00000000-0004-0000-0500-000002000000}"/>
    <hyperlink ref="B8" location="entrada_animais!D2" tooltip="Lançamento de compras de animais, juntamente com preços, idades e locais de compra." display="04. Entrada Animais" xr:uid="{00000000-0004-0000-0500-000003000000}"/>
    <hyperlink ref="B9" location="contagem_animais!D2" tooltip="Controle de contagem de aves, para verificar possíveis perdas e manter exatidão nos relatórios." display="05. Cont. Animais" xr:uid="{00000000-0004-0000-0500-000004000000}"/>
    <hyperlink ref="B10" location="producao!A1" tooltip="Controle de produção de ovos galados." display="06. Ovos Galados" xr:uid="{00000000-0004-0000-0500-000005000000}"/>
    <hyperlink ref="B11" location="controle_chocadeiras!D2" tooltip="Acompanhamento da produção de pintinhos nas chocadeiras." display="07. Controle Chocad." xr:uid="{00000000-0004-0000-0500-000006000000}"/>
    <hyperlink ref="B12" location="resumo_chocadeira!D2" tooltip="Resumo de produção das chocadeiras." display="08. Resumo Chocad." xr:uid="{00000000-0004-0000-0500-000007000000}"/>
    <hyperlink ref="B13" location="formula_racao!D2" tooltip="Formulação da ração, com ingredientes e quantidades devidas." display="09. Fórm. de Ração" xr:uid="{00000000-0004-0000-0500-000008000000}"/>
    <hyperlink ref="B14" location="proteina_racao!D2" tooltip="Como produzir sua ração? Saiba proporção exata." display="10. Proteína Ração" xr:uid="{00000000-0004-0000-0500-000009000000}"/>
    <hyperlink ref="B15" location="custos_variaveis!D2" tooltip="Lançamento de todas despesas de seu negócio." display="11. Custo Variável" xr:uid="{00000000-0004-0000-0500-00000A000000}"/>
    <hyperlink ref="B16" location="cheque_receb!D2" tooltip="Cheque que serve como comprovante de entrega e nota promissória." display="12. Comprovante" xr:uid="{00000000-0004-0000-0500-00000B000000}"/>
    <hyperlink ref="B4" location="Menu!G13" display="MENU" xr:uid="{00000000-0004-0000-0500-00000C000000}"/>
  </hyperlink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7">
    <pageSetUpPr fitToPage="1"/>
  </sheetPr>
  <dimension ref="A1:HL53"/>
  <sheetViews>
    <sheetView zoomScale="115" zoomScaleNormal="115" workbookViewId="0">
      <pane ySplit="6" topLeftCell="A7" activePane="bottomLeft" state="frozen"/>
      <selection activeCell="C1" sqref="C1"/>
      <selection pane="bottomLeft" activeCell="B12" sqref="B12"/>
    </sheetView>
  </sheetViews>
  <sheetFormatPr defaultColWidth="9.140625" defaultRowHeight="16.5" x14ac:dyDescent="0.3"/>
  <cols>
    <col min="1" max="1" width="1.7109375" style="44" customWidth="1"/>
    <col min="2" max="2" width="13.85546875" style="45" customWidth="1"/>
    <col min="3" max="3" width="1.7109375" style="55" customWidth="1"/>
    <col min="4" max="4" width="9.5703125" style="90" customWidth="1"/>
    <col min="5" max="5" width="8.42578125" style="66" customWidth="1"/>
    <col min="6" max="10" width="8.42578125" style="64" customWidth="1"/>
    <col min="11" max="19" width="8.42578125" style="41" customWidth="1"/>
    <col min="20" max="20" width="8.42578125" style="91" customWidth="1"/>
    <col min="21" max="16384" width="9.140625" style="41"/>
  </cols>
  <sheetData>
    <row r="1" spans="1:220" ht="20.25" customHeight="1" x14ac:dyDescent="0.3">
      <c r="D1" s="44"/>
      <c r="E1" s="82"/>
      <c r="F1" s="82"/>
      <c r="G1" s="74"/>
      <c r="H1" s="76"/>
      <c r="I1" s="74"/>
      <c r="J1" s="74"/>
      <c r="K1" s="71"/>
      <c r="L1" s="40"/>
      <c r="S1" s="40"/>
      <c r="T1" s="40"/>
      <c r="AA1" s="40"/>
      <c r="AB1" s="40"/>
      <c r="AI1" s="40"/>
      <c r="AJ1" s="40"/>
      <c r="AQ1" s="40"/>
      <c r="AR1" s="40"/>
      <c r="AY1" s="40"/>
      <c r="AZ1" s="40"/>
      <c r="BG1" s="40"/>
      <c r="BH1" s="40"/>
      <c r="BO1" s="40"/>
      <c r="BP1" s="40"/>
      <c r="BW1" s="40"/>
      <c r="BX1" s="40"/>
      <c r="CE1" s="40"/>
      <c r="CF1" s="40"/>
      <c r="CM1" s="40"/>
      <c r="CN1" s="40"/>
      <c r="CU1" s="40"/>
      <c r="CV1" s="40"/>
      <c r="DC1" s="40"/>
      <c r="DD1" s="40"/>
      <c r="DK1" s="40"/>
      <c r="DL1" s="40"/>
      <c r="DS1" s="40"/>
      <c r="DT1" s="40"/>
      <c r="EA1" s="40"/>
      <c r="EB1" s="40"/>
      <c r="EI1" s="40"/>
      <c r="EJ1" s="40"/>
      <c r="EQ1" s="40"/>
      <c r="ER1" s="40"/>
      <c r="EY1" s="40"/>
      <c r="EZ1" s="40"/>
      <c r="FG1" s="40"/>
      <c r="FH1" s="40"/>
      <c r="FO1" s="40"/>
      <c r="FP1" s="40"/>
      <c r="FW1" s="40"/>
      <c r="FX1" s="40"/>
      <c r="GE1" s="40"/>
      <c r="GF1" s="40"/>
      <c r="GM1" s="40"/>
      <c r="GN1" s="40"/>
      <c r="GU1" s="40"/>
      <c r="GV1" s="40"/>
      <c r="HC1" s="40"/>
      <c r="HD1" s="40"/>
      <c r="HK1" s="40"/>
      <c r="HL1" s="40"/>
    </row>
    <row r="2" spans="1:220" s="43" customFormat="1" ht="20.25" customHeight="1" x14ac:dyDescent="0.25">
      <c r="A2" s="53"/>
      <c r="B2" s="45"/>
      <c r="C2" s="105"/>
      <c r="D2" s="453" t="s">
        <v>224</v>
      </c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  <c r="P2" s="454"/>
      <c r="Q2" s="454"/>
      <c r="R2" s="399" t="s">
        <v>127</v>
      </c>
      <c r="S2" s="498">
        <v>42979</v>
      </c>
      <c r="T2" s="498"/>
      <c r="AA2" s="155"/>
      <c r="AB2" s="155"/>
      <c r="AI2" s="155"/>
      <c r="AJ2" s="155"/>
      <c r="AQ2" s="155"/>
      <c r="AR2" s="155"/>
      <c r="AY2" s="155"/>
      <c r="AZ2" s="155"/>
      <c r="BG2" s="155"/>
      <c r="BH2" s="155"/>
      <c r="BO2" s="155"/>
      <c r="BP2" s="155"/>
      <c r="BW2" s="155"/>
      <c r="BX2" s="155"/>
      <c r="CE2" s="155"/>
      <c r="CF2" s="155"/>
      <c r="CM2" s="155"/>
      <c r="CN2" s="155"/>
      <c r="CU2" s="155"/>
      <c r="CV2" s="155"/>
      <c r="DC2" s="155"/>
      <c r="DD2" s="155"/>
      <c r="DK2" s="155"/>
      <c r="DL2" s="155"/>
      <c r="DS2" s="155"/>
      <c r="DT2" s="155"/>
      <c r="EA2" s="155"/>
      <c r="EB2" s="155"/>
      <c r="EI2" s="155"/>
      <c r="EJ2" s="155"/>
      <c r="EQ2" s="155"/>
      <c r="ER2" s="155"/>
      <c r="EY2" s="155"/>
      <c r="EZ2" s="155"/>
      <c r="FG2" s="155"/>
      <c r="FH2" s="155"/>
      <c r="FO2" s="155"/>
      <c r="FP2" s="155"/>
      <c r="FW2" s="155"/>
      <c r="FX2" s="155"/>
      <c r="GE2" s="155"/>
      <c r="GF2" s="155"/>
      <c r="GM2" s="155"/>
      <c r="GN2" s="155"/>
      <c r="GU2" s="155"/>
      <c r="GV2" s="155"/>
      <c r="HC2" s="155"/>
      <c r="HD2" s="155"/>
      <c r="HK2" s="155"/>
      <c r="HL2" s="155"/>
    </row>
    <row r="3" spans="1:220" ht="20.25" customHeight="1" thickBot="1" x14ac:dyDescent="0.35">
      <c r="D3" s="44"/>
      <c r="E3" s="82"/>
      <c r="F3" s="82"/>
      <c r="G3" s="74"/>
      <c r="H3" s="76"/>
      <c r="I3" s="74"/>
      <c r="J3" s="74"/>
      <c r="K3" s="71"/>
      <c r="L3" s="40"/>
      <c r="S3" s="40"/>
      <c r="T3" s="40"/>
      <c r="AA3" s="40"/>
      <c r="AB3" s="40"/>
      <c r="AI3" s="40"/>
      <c r="AJ3" s="40"/>
      <c r="AQ3" s="40"/>
      <c r="AR3" s="40"/>
      <c r="AY3" s="40"/>
      <c r="AZ3" s="40"/>
      <c r="BG3" s="40"/>
      <c r="BH3" s="40"/>
      <c r="BO3" s="40"/>
      <c r="BP3" s="40"/>
      <c r="BW3" s="40"/>
      <c r="BX3" s="40"/>
      <c r="CE3" s="40"/>
      <c r="CF3" s="40"/>
      <c r="CM3" s="40"/>
      <c r="CN3" s="40"/>
      <c r="CU3" s="40"/>
      <c r="CV3" s="40"/>
      <c r="DC3" s="40"/>
      <c r="DD3" s="40"/>
      <c r="DK3" s="40"/>
      <c r="DL3" s="40"/>
      <c r="DS3" s="40"/>
      <c r="DT3" s="40"/>
      <c r="EA3" s="40"/>
      <c r="EB3" s="40"/>
      <c r="EI3" s="40"/>
      <c r="EJ3" s="40"/>
      <c r="EQ3" s="40"/>
      <c r="ER3" s="40"/>
      <c r="EY3" s="40"/>
      <c r="EZ3" s="40"/>
      <c r="FG3" s="40"/>
      <c r="FH3" s="40"/>
      <c r="FO3" s="40"/>
      <c r="FP3" s="40"/>
      <c r="FW3" s="40"/>
      <c r="FX3" s="40"/>
      <c r="GE3" s="40"/>
      <c r="GF3" s="40"/>
      <c r="GM3" s="40"/>
      <c r="GN3" s="40"/>
      <c r="GU3" s="40"/>
      <c r="GV3" s="40"/>
      <c r="HC3" s="40"/>
      <c r="HD3" s="40"/>
      <c r="HK3" s="40"/>
      <c r="HL3" s="40"/>
    </row>
    <row r="4" spans="1:220" ht="15" thickBot="1" x14ac:dyDescent="0.35">
      <c r="A4" s="46"/>
      <c r="B4" s="340" t="s">
        <v>214</v>
      </c>
      <c r="C4" s="56"/>
      <c r="D4" s="112" t="s">
        <v>65</v>
      </c>
      <c r="E4" s="398" t="s">
        <v>226</v>
      </c>
      <c r="F4" s="398" t="s">
        <v>227</v>
      </c>
      <c r="G4" s="398" t="s">
        <v>228</v>
      </c>
      <c r="H4" s="398" t="s">
        <v>229</v>
      </c>
      <c r="I4" s="398" t="s">
        <v>230</v>
      </c>
      <c r="J4" s="398" t="s">
        <v>231</v>
      </c>
      <c r="K4" s="398" t="s">
        <v>232</v>
      </c>
      <c r="L4" s="398" t="s">
        <v>233</v>
      </c>
      <c r="M4" s="398" t="s">
        <v>234</v>
      </c>
      <c r="N4" s="398" t="s">
        <v>121</v>
      </c>
      <c r="O4" s="398" t="s">
        <v>122</v>
      </c>
      <c r="P4" s="398" t="s">
        <v>123</v>
      </c>
      <c r="Q4" s="398" t="s">
        <v>124</v>
      </c>
      <c r="R4" s="398" t="s">
        <v>125</v>
      </c>
      <c r="S4" s="398" t="s">
        <v>126</v>
      </c>
      <c r="T4" s="115" t="s">
        <v>30</v>
      </c>
    </row>
    <row r="5" spans="1:220" ht="15" thickBot="1" x14ac:dyDescent="0.35">
      <c r="A5" s="120"/>
      <c r="B5" s="341" t="s">
        <v>426</v>
      </c>
      <c r="C5" s="57"/>
      <c r="D5" s="124" t="s">
        <v>235</v>
      </c>
      <c r="E5" s="121">
        <f>IFERROR(E39/E6,0)</f>
        <v>0</v>
      </c>
      <c r="F5" s="121">
        <f t="shared" ref="F5:T5" si="0">IFERROR(F39/F6,0)</f>
        <v>0</v>
      </c>
      <c r="G5" s="121">
        <f t="shared" si="0"/>
        <v>0</v>
      </c>
      <c r="H5" s="121">
        <f t="shared" si="0"/>
        <v>0</v>
      </c>
      <c r="I5" s="121">
        <f t="shared" si="0"/>
        <v>0</v>
      </c>
      <c r="J5" s="121">
        <f t="shared" si="0"/>
        <v>0</v>
      </c>
      <c r="K5" s="121">
        <f t="shared" si="0"/>
        <v>0</v>
      </c>
      <c r="L5" s="121">
        <f t="shared" si="0"/>
        <v>0</v>
      </c>
      <c r="M5" s="121">
        <f t="shared" si="0"/>
        <v>0</v>
      </c>
      <c r="N5" s="121">
        <f t="shared" si="0"/>
        <v>0</v>
      </c>
      <c r="O5" s="121">
        <f t="shared" si="0"/>
        <v>0</v>
      </c>
      <c r="P5" s="121">
        <f t="shared" si="0"/>
        <v>0</v>
      </c>
      <c r="Q5" s="121">
        <f t="shared" si="0"/>
        <v>0</v>
      </c>
      <c r="R5" s="121">
        <f t="shared" si="0"/>
        <v>0</v>
      </c>
      <c r="S5" s="121">
        <f t="shared" si="0"/>
        <v>0</v>
      </c>
      <c r="T5" s="121">
        <f t="shared" si="0"/>
        <v>0</v>
      </c>
    </row>
    <row r="6" spans="1:220" ht="15" thickBot="1" x14ac:dyDescent="0.35">
      <c r="A6" s="45"/>
      <c r="B6" s="342" t="s">
        <v>427</v>
      </c>
      <c r="C6" s="57"/>
      <c r="D6" s="92" t="s">
        <v>128</v>
      </c>
      <c r="E6" s="400">
        <v>5</v>
      </c>
      <c r="F6" s="401">
        <v>7</v>
      </c>
      <c r="G6" s="401">
        <v>0</v>
      </c>
      <c r="H6" s="401">
        <v>5</v>
      </c>
      <c r="I6" s="401">
        <v>2</v>
      </c>
      <c r="J6" s="401">
        <v>4</v>
      </c>
      <c r="K6" s="401">
        <v>6</v>
      </c>
      <c r="L6" s="401">
        <v>0</v>
      </c>
      <c r="M6" s="401">
        <v>5</v>
      </c>
      <c r="N6" s="401">
        <v>0</v>
      </c>
      <c r="O6" s="401">
        <v>5</v>
      </c>
      <c r="P6" s="401">
        <v>0</v>
      </c>
      <c r="Q6" s="401">
        <v>0</v>
      </c>
      <c r="R6" s="401">
        <v>0</v>
      </c>
      <c r="S6" s="401">
        <v>239</v>
      </c>
      <c r="T6" s="113">
        <f>SUM(E6:S6)</f>
        <v>278</v>
      </c>
    </row>
    <row r="7" spans="1:220" ht="13.5" customHeight="1" thickBot="1" x14ac:dyDescent="0.35">
      <c r="A7" s="45"/>
      <c r="B7" s="343" t="s">
        <v>428</v>
      </c>
      <c r="C7" s="57"/>
      <c r="D7" s="122" t="s">
        <v>66</v>
      </c>
      <c r="E7" s="123">
        <f t="shared" ref="E7:T7" si="1">IFERROR(E39/(E6*(COUNT(E8:E38))),0)</f>
        <v>0</v>
      </c>
      <c r="F7" s="123">
        <f t="shared" si="1"/>
        <v>0</v>
      </c>
      <c r="G7" s="123">
        <f t="shared" si="1"/>
        <v>0</v>
      </c>
      <c r="H7" s="123">
        <f t="shared" si="1"/>
        <v>0</v>
      </c>
      <c r="I7" s="123">
        <f t="shared" si="1"/>
        <v>0</v>
      </c>
      <c r="J7" s="123">
        <f t="shared" si="1"/>
        <v>0</v>
      </c>
      <c r="K7" s="123">
        <f t="shared" si="1"/>
        <v>0</v>
      </c>
      <c r="L7" s="123">
        <f t="shared" si="1"/>
        <v>0</v>
      </c>
      <c r="M7" s="123">
        <f t="shared" si="1"/>
        <v>0</v>
      </c>
      <c r="N7" s="123">
        <f t="shared" si="1"/>
        <v>0</v>
      </c>
      <c r="O7" s="123">
        <f t="shared" si="1"/>
        <v>0</v>
      </c>
      <c r="P7" s="123">
        <f t="shared" si="1"/>
        <v>0</v>
      </c>
      <c r="Q7" s="123">
        <f t="shared" si="1"/>
        <v>0</v>
      </c>
      <c r="R7" s="123">
        <f t="shared" si="1"/>
        <v>0</v>
      </c>
      <c r="S7" s="123">
        <f t="shared" si="1"/>
        <v>0</v>
      </c>
      <c r="T7" s="125">
        <f t="shared" si="1"/>
        <v>0</v>
      </c>
    </row>
    <row r="8" spans="1:220" ht="13.5" customHeight="1" x14ac:dyDescent="0.3">
      <c r="A8" s="45"/>
      <c r="B8" s="342" t="s">
        <v>429</v>
      </c>
      <c r="C8" s="57"/>
      <c r="D8" s="116">
        <v>1</v>
      </c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4"/>
      <c r="S8" s="364"/>
      <c r="T8" s="126">
        <f>SUM(E8:S8)</f>
        <v>0</v>
      </c>
    </row>
    <row r="9" spans="1:220" ht="13.5" customHeight="1" x14ac:dyDescent="0.3">
      <c r="A9" s="45"/>
      <c r="B9" s="343" t="s">
        <v>434</v>
      </c>
      <c r="C9" s="57"/>
      <c r="D9" s="117">
        <v>2</v>
      </c>
      <c r="E9" s="353"/>
      <c r="F9" s="353"/>
      <c r="G9" s="353"/>
      <c r="H9" s="353"/>
      <c r="I9" s="353"/>
      <c r="J9" s="353"/>
      <c r="K9" s="353"/>
      <c r="L9" s="353"/>
      <c r="M9" s="353"/>
      <c r="N9" s="353"/>
      <c r="O9" s="353"/>
      <c r="P9" s="353"/>
      <c r="Q9" s="353"/>
      <c r="R9" s="353"/>
      <c r="S9" s="353"/>
      <c r="T9" s="127">
        <f>SUM(E9:S9)</f>
        <v>0</v>
      </c>
    </row>
    <row r="10" spans="1:220" ht="13.5" customHeight="1" x14ac:dyDescent="0.3">
      <c r="A10" s="45"/>
      <c r="B10" s="342" t="s">
        <v>430</v>
      </c>
      <c r="C10" s="57"/>
      <c r="D10" s="117">
        <v>3</v>
      </c>
      <c r="E10" s="353"/>
      <c r="F10" s="353"/>
      <c r="G10" s="353"/>
      <c r="H10" s="353"/>
      <c r="I10" s="353"/>
      <c r="J10" s="353"/>
      <c r="K10" s="353"/>
      <c r="L10" s="353"/>
      <c r="M10" s="353"/>
      <c r="N10" s="353"/>
      <c r="O10" s="353"/>
      <c r="P10" s="353"/>
      <c r="Q10" s="353"/>
      <c r="R10" s="353"/>
      <c r="S10" s="353"/>
      <c r="T10" s="127">
        <f t="shared" ref="T10:T38" si="2">SUM(E10:S10)</f>
        <v>0</v>
      </c>
    </row>
    <row r="11" spans="1:220" ht="13.5" customHeight="1" x14ac:dyDescent="0.3">
      <c r="A11" s="45"/>
      <c r="B11" s="343" t="s">
        <v>431</v>
      </c>
      <c r="C11" s="57"/>
      <c r="D11" s="117">
        <v>4</v>
      </c>
      <c r="E11" s="353"/>
      <c r="F11" s="353"/>
      <c r="G11" s="353"/>
      <c r="H11" s="353"/>
      <c r="I11" s="353"/>
      <c r="J11" s="353"/>
      <c r="K11" s="353"/>
      <c r="L11" s="353"/>
      <c r="M11" s="353"/>
      <c r="N11" s="353"/>
      <c r="O11" s="353"/>
      <c r="P11" s="353"/>
      <c r="Q11" s="353"/>
      <c r="R11" s="353"/>
      <c r="S11" s="353"/>
      <c r="T11" s="127">
        <f t="shared" si="2"/>
        <v>0</v>
      </c>
    </row>
    <row r="12" spans="1:220" ht="13.5" customHeight="1" x14ac:dyDescent="0.3">
      <c r="A12" s="45"/>
      <c r="B12" s="342" t="s">
        <v>432</v>
      </c>
      <c r="C12" s="57"/>
      <c r="D12" s="117">
        <v>5</v>
      </c>
      <c r="E12" s="353"/>
      <c r="F12" s="353"/>
      <c r="G12" s="353"/>
      <c r="H12" s="353"/>
      <c r="I12" s="353"/>
      <c r="J12" s="353"/>
      <c r="K12" s="353"/>
      <c r="L12" s="353"/>
      <c r="M12" s="353"/>
      <c r="N12" s="353"/>
      <c r="O12" s="353"/>
      <c r="P12" s="353"/>
      <c r="Q12" s="353"/>
      <c r="R12" s="353"/>
      <c r="S12" s="353"/>
      <c r="T12" s="127">
        <f t="shared" si="2"/>
        <v>0</v>
      </c>
    </row>
    <row r="13" spans="1:220" ht="13.5" customHeight="1" x14ac:dyDescent="0.3">
      <c r="A13" s="45"/>
      <c r="B13" s="343" t="s">
        <v>433</v>
      </c>
      <c r="C13" s="57"/>
      <c r="D13" s="117">
        <v>6</v>
      </c>
      <c r="E13" s="353"/>
      <c r="F13" s="353"/>
      <c r="G13" s="353"/>
      <c r="H13" s="353"/>
      <c r="I13" s="353"/>
      <c r="J13" s="353"/>
      <c r="K13" s="353"/>
      <c r="L13" s="353"/>
      <c r="M13" s="353"/>
      <c r="N13" s="353"/>
      <c r="O13" s="353"/>
      <c r="P13" s="353"/>
      <c r="Q13" s="353"/>
      <c r="R13" s="353"/>
      <c r="S13" s="353"/>
      <c r="T13" s="127">
        <f t="shared" si="2"/>
        <v>0</v>
      </c>
    </row>
    <row r="14" spans="1:220" ht="13.5" customHeight="1" x14ac:dyDescent="0.3">
      <c r="A14" s="45"/>
      <c r="B14" s="342" t="s">
        <v>424</v>
      </c>
      <c r="C14" s="57"/>
      <c r="D14" s="117">
        <v>7</v>
      </c>
      <c r="E14" s="353"/>
      <c r="F14" s="353"/>
      <c r="G14" s="353"/>
      <c r="H14" s="353"/>
      <c r="I14" s="353"/>
      <c r="J14" s="353"/>
      <c r="K14" s="353"/>
      <c r="L14" s="353"/>
      <c r="M14" s="353"/>
      <c r="N14" s="353"/>
      <c r="O14" s="353"/>
      <c r="P14" s="353"/>
      <c r="Q14" s="353"/>
      <c r="R14" s="353"/>
      <c r="S14" s="353"/>
      <c r="T14" s="127">
        <f t="shared" si="2"/>
        <v>0</v>
      </c>
    </row>
    <row r="15" spans="1:220" ht="13.5" customHeight="1" x14ac:dyDescent="0.3">
      <c r="A15" s="45"/>
      <c r="B15" s="343" t="s">
        <v>425</v>
      </c>
      <c r="C15" s="57"/>
      <c r="D15" s="117">
        <v>8</v>
      </c>
      <c r="E15" s="353"/>
      <c r="F15" s="353"/>
      <c r="G15" s="353"/>
      <c r="H15" s="353"/>
      <c r="I15" s="353"/>
      <c r="J15" s="353"/>
      <c r="K15" s="353"/>
      <c r="L15" s="353"/>
      <c r="M15" s="353"/>
      <c r="N15" s="353"/>
      <c r="O15" s="353"/>
      <c r="P15" s="353"/>
      <c r="Q15" s="353"/>
      <c r="R15" s="353"/>
      <c r="S15" s="353"/>
      <c r="T15" s="127">
        <f t="shared" si="2"/>
        <v>0</v>
      </c>
    </row>
    <row r="16" spans="1:220" ht="13.5" customHeight="1" thickBot="1" x14ac:dyDescent="0.35">
      <c r="A16" s="45"/>
      <c r="B16" s="344" t="s">
        <v>453</v>
      </c>
      <c r="C16" s="57"/>
      <c r="D16" s="117">
        <v>9</v>
      </c>
      <c r="E16" s="353"/>
      <c r="F16" s="353"/>
      <c r="G16" s="353"/>
      <c r="H16" s="353"/>
      <c r="I16" s="353"/>
      <c r="J16" s="353"/>
      <c r="K16" s="353"/>
      <c r="L16" s="353"/>
      <c r="M16" s="353"/>
      <c r="N16" s="353"/>
      <c r="O16" s="353"/>
      <c r="P16" s="353"/>
      <c r="Q16" s="353"/>
      <c r="R16" s="353"/>
      <c r="S16" s="353"/>
      <c r="T16" s="127">
        <f t="shared" si="2"/>
        <v>0</v>
      </c>
    </row>
    <row r="17" spans="1:20" ht="13.5" customHeight="1" x14ac:dyDescent="0.3">
      <c r="A17" s="45"/>
      <c r="B17" s="152"/>
      <c r="D17" s="117">
        <v>10</v>
      </c>
      <c r="E17" s="353"/>
      <c r="F17" s="353"/>
      <c r="G17" s="353"/>
      <c r="H17" s="353"/>
      <c r="I17" s="353"/>
      <c r="J17" s="353"/>
      <c r="K17" s="353"/>
      <c r="L17" s="353"/>
      <c r="M17" s="353"/>
      <c r="N17" s="353"/>
      <c r="O17" s="353"/>
      <c r="P17" s="353"/>
      <c r="Q17" s="353"/>
      <c r="R17" s="353"/>
      <c r="S17" s="353"/>
      <c r="T17" s="127">
        <f t="shared" si="2"/>
        <v>0</v>
      </c>
    </row>
    <row r="18" spans="1:20" ht="13.5" customHeight="1" x14ac:dyDescent="0.3">
      <c r="A18" s="45"/>
      <c r="B18" s="152"/>
      <c r="D18" s="117">
        <v>11</v>
      </c>
      <c r="E18" s="353"/>
      <c r="F18" s="353"/>
      <c r="G18" s="353"/>
      <c r="H18" s="353"/>
      <c r="I18" s="353"/>
      <c r="J18" s="353"/>
      <c r="K18" s="353"/>
      <c r="L18" s="353"/>
      <c r="M18" s="353"/>
      <c r="N18" s="353"/>
      <c r="O18" s="353"/>
      <c r="P18" s="353"/>
      <c r="Q18" s="353"/>
      <c r="R18" s="353"/>
      <c r="S18" s="353"/>
      <c r="T18" s="127">
        <f t="shared" si="2"/>
        <v>0</v>
      </c>
    </row>
    <row r="19" spans="1:20" ht="13.5" customHeight="1" x14ac:dyDescent="0.3">
      <c r="A19" s="45"/>
      <c r="B19" s="152"/>
      <c r="D19" s="117">
        <v>12</v>
      </c>
      <c r="E19" s="353"/>
      <c r="F19" s="353"/>
      <c r="G19" s="353"/>
      <c r="H19" s="353"/>
      <c r="I19" s="353"/>
      <c r="J19" s="353"/>
      <c r="K19" s="353"/>
      <c r="L19" s="353"/>
      <c r="M19" s="353"/>
      <c r="N19" s="353"/>
      <c r="O19" s="353"/>
      <c r="P19" s="353"/>
      <c r="Q19" s="353"/>
      <c r="R19" s="353"/>
      <c r="S19" s="353"/>
      <c r="T19" s="127">
        <f t="shared" si="2"/>
        <v>0</v>
      </c>
    </row>
    <row r="20" spans="1:20" ht="13.5" customHeight="1" x14ac:dyDescent="0.3">
      <c r="A20" s="45"/>
      <c r="D20" s="117">
        <v>13</v>
      </c>
      <c r="E20" s="353"/>
      <c r="F20" s="353"/>
      <c r="G20" s="353"/>
      <c r="H20" s="353"/>
      <c r="I20" s="353"/>
      <c r="J20" s="353"/>
      <c r="K20" s="353"/>
      <c r="L20" s="353"/>
      <c r="M20" s="353"/>
      <c r="N20" s="353"/>
      <c r="O20" s="353"/>
      <c r="P20" s="353"/>
      <c r="Q20" s="353"/>
      <c r="R20" s="353"/>
      <c r="S20" s="353"/>
      <c r="T20" s="127">
        <f t="shared" si="2"/>
        <v>0</v>
      </c>
    </row>
    <row r="21" spans="1:20" ht="13.5" customHeight="1" x14ac:dyDescent="0.3">
      <c r="A21" s="45"/>
      <c r="D21" s="117">
        <v>14</v>
      </c>
      <c r="E21" s="353"/>
      <c r="F21" s="353"/>
      <c r="G21" s="353"/>
      <c r="H21" s="353"/>
      <c r="I21" s="353"/>
      <c r="J21" s="353"/>
      <c r="K21" s="353"/>
      <c r="L21" s="353"/>
      <c r="M21" s="353"/>
      <c r="N21" s="353"/>
      <c r="O21" s="353"/>
      <c r="P21" s="353"/>
      <c r="Q21" s="353"/>
      <c r="R21" s="353"/>
      <c r="S21" s="353"/>
      <c r="T21" s="127">
        <f t="shared" si="2"/>
        <v>0</v>
      </c>
    </row>
    <row r="22" spans="1:20" ht="13.5" customHeight="1" x14ac:dyDescent="0.3">
      <c r="A22" s="45"/>
      <c r="D22" s="117">
        <v>15</v>
      </c>
      <c r="E22" s="353"/>
      <c r="F22" s="353"/>
      <c r="G22" s="353"/>
      <c r="H22" s="353"/>
      <c r="I22" s="353"/>
      <c r="J22" s="353"/>
      <c r="K22" s="353"/>
      <c r="L22" s="353"/>
      <c r="M22" s="353"/>
      <c r="N22" s="353"/>
      <c r="O22" s="353"/>
      <c r="P22" s="353"/>
      <c r="Q22" s="353"/>
      <c r="R22" s="353"/>
      <c r="S22" s="353"/>
      <c r="T22" s="127">
        <f t="shared" si="2"/>
        <v>0</v>
      </c>
    </row>
    <row r="23" spans="1:20" ht="13.5" customHeight="1" x14ac:dyDescent="0.3">
      <c r="A23" s="45"/>
      <c r="D23" s="117">
        <v>16</v>
      </c>
      <c r="E23" s="353"/>
      <c r="F23" s="353"/>
      <c r="G23" s="353"/>
      <c r="H23" s="353"/>
      <c r="I23" s="353"/>
      <c r="J23" s="353"/>
      <c r="K23" s="353"/>
      <c r="L23" s="353"/>
      <c r="M23" s="353"/>
      <c r="N23" s="353"/>
      <c r="O23" s="353"/>
      <c r="P23" s="353"/>
      <c r="Q23" s="353"/>
      <c r="R23" s="353"/>
      <c r="S23" s="353"/>
      <c r="T23" s="127">
        <f t="shared" si="2"/>
        <v>0</v>
      </c>
    </row>
    <row r="24" spans="1:20" ht="13.5" customHeight="1" x14ac:dyDescent="0.3">
      <c r="A24" s="45"/>
      <c r="D24" s="117">
        <v>17</v>
      </c>
      <c r="E24" s="353"/>
      <c r="F24" s="353"/>
      <c r="G24" s="353"/>
      <c r="H24" s="353"/>
      <c r="I24" s="353"/>
      <c r="J24" s="353"/>
      <c r="K24" s="353"/>
      <c r="L24" s="353"/>
      <c r="M24" s="353"/>
      <c r="N24" s="353"/>
      <c r="O24" s="353"/>
      <c r="P24" s="353"/>
      <c r="Q24" s="353"/>
      <c r="R24" s="353"/>
      <c r="S24" s="353"/>
      <c r="T24" s="127">
        <f t="shared" si="2"/>
        <v>0</v>
      </c>
    </row>
    <row r="25" spans="1:20" ht="13.5" customHeight="1" x14ac:dyDescent="0.3">
      <c r="A25" s="45"/>
      <c r="D25" s="117">
        <v>18</v>
      </c>
      <c r="E25" s="353"/>
      <c r="F25" s="353"/>
      <c r="G25" s="353"/>
      <c r="H25" s="353"/>
      <c r="I25" s="353"/>
      <c r="J25" s="353"/>
      <c r="K25" s="353"/>
      <c r="L25" s="353"/>
      <c r="M25" s="353"/>
      <c r="N25" s="353"/>
      <c r="O25" s="353"/>
      <c r="P25" s="353"/>
      <c r="Q25" s="353"/>
      <c r="R25" s="353"/>
      <c r="S25" s="353"/>
      <c r="T25" s="127">
        <f t="shared" si="2"/>
        <v>0</v>
      </c>
    </row>
    <row r="26" spans="1:20" ht="13.5" customHeight="1" x14ac:dyDescent="0.3">
      <c r="A26" s="45"/>
      <c r="D26" s="117">
        <v>19</v>
      </c>
      <c r="E26" s="353"/>
      <c r="F26" s="353"/>
      <c r="G26" s="353"/>
      <c r="H26" s="353"/>
      <c r="I26" s="353"/>
      <c r="J26" s="353"/>
      <c r="K26" s="353"/>
      <c r="L26" s="353"/>
      <c r="M26" s="353"/>
      <c r="N26" s="353"/>
      <c r="O26" s="353"/>
      <c r="P26" s="353"/>
      <c r="Q26" s="353"/>
      <c r="R26" s="353"/>
      <c r="S26" s="353"/>
      <c r="T26" s="127">
        <f t="shared" si="2"/>
        <v>0</v>
      </c>
    </row>
    <row r="27" spans="1:20" ht="13.5" customHeight="1" x14ac:dyDescent="0.3">
      <c r="A27" s="45"/>
      <c r="D27" s="117">
        <v>20</v>
      </c>
      <c r="E27" s="353"/>
      <c r="F27" s="353"/>
      <c r="G27" s="353"/>
      <c r="H27" s="353"/>
      <c r="I27" s="353"/>
      <c r="J27" s="353"/>
      <c r="K27" s="353"/>
      <c r="L27" s="353"/>
      <c r="M27" s="353"/>
      <c r="N27" s="353"/>
      <c r="O27" s="353"/>
      <c r="P27" s="353"/>
      <c r="Q27" s="353"/>
      <c r="R27" s="353"/>
      <c r="S27" s="353"/>
      <c r="T27" s="127">
        <f t="shared" si="2"/>
        <v>0</v>
      </c>
    </row>
    <row r="28" spans="1:20" ht="13.5" customHeight="1" x14ac:dyDescent="0.3">
      <c r="A28" s="45"/>
      <c r="D28" s="117">
        <v>21</v>
      </c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  <c r="S28" s="353"/>
      <c r="T28" s="127">
        <f t="shared" si="2"/>
        <v>0</v>
      </c>
    </row>
    <row r="29" spans="1:20" ht="13.5" customHeight="1" x14ac:dyDescent="0.3">
      <c r="A29" s="45"/>
      <c r="D29" s="117">
        <v>22</v>
      </c>
      <c r="E29" s="353"/>
      <c r="F29" s="353"/>
      <c r="G29" s="353"/>
      <c r="H29" s="353"/>
      <c r="I29" s="353"/>
      <c r="J29" s="353"/>
      <c r="K29" s="353"/>
      <c r="L29" s="353"/>
      <c r="M29" s="353"/>
      <c r="N29" s="353"/>
      <c r="O29" s="353"/>
      <c r="P29" s="353"/>
      <c r="Q29" s="353"/>
      <c r="R29" s="353"/>
      <c r="S29" s="353"/>
      <c r="T29" s="127">
        <f t="shared" si="2"/>
        <v>0</v>
      </c>
    </row>
    <row r="30" spans="1:20" ht="13.5" customHeight="1" x14ac:dyDescent="0.3">
      <c r="A30" s="45"/>
      <c r="D30" s="117">
        <v>23</v>
      </c>
      <c r="E30" s="353"/>
      <c r="F30" s="353"/>
      <c r="G30" s="353"/>
      <c r="H30" s="353"/>
      <c r="I30" s="353"/>
      <c r="J30" s="353"/>
      <c r="K30" s="353"/>
      <c r="L30" s="353"/>
      <c r="M30" s="353"/>
      <c r="N30" s="353"/>
      <c r="O30" s="353"/>
      <c r="P30" s="353"/>
      <c r="Q30" s="353"/>
      <c r="R30" s="353"/>
      <c r="S30" s="353"/>
      <c r="T30" s="127">
        <f t="shared" si="2"/>
        <v>0</v>
      </c>
    </row>
    <row r="31" spans="1:20" ht="13.5" customHeight="1" x14ac:dyDescent="0.3">
      <c r="A31" s="45"/>
      <c r="D31" s="117">
        <v>24</v>
      </c>
      <c r="E31" s="353"/>
      <c r="F31" s="353"/>
      <c r="G31" s="353"/>
      <c r="H31" s="353"/>
      <c r="I31" s="353"/>
      <c r="J31" s="353"/>
      <c r="K31" s="353"/>
      <c r="L31" s="353"/>
      <c r="M31" s="353"/>
      <c r="N31" s="353"/>
      <c r="O31" s="353"/>
      <c r="P31" s="353"/>
      <c r="Q31" s="353"/>
      <c r="R31" s="353"/>
      <c r="S31" s="353"/>
      <c r="T31" s="127">
        <f t="shared" si="2"/>
        <v>0</v>
      </c>
    </row>
    <row r="32" spans="1:20" ht="13.5" customHeight="1" x14ac:dyDescent="0.3">
      <c r="A32" s="45"/>
      <c r="D32" s="117">
        <v>25</v>
      </c>
      <c r="E32" s="353"/>
      <c r="F32" s="353"/>
      <c r="G32" s="353"/>
      <c r="H32" s="353"/>
      <c r="I32" s="353"/>
      <c r="J32" s="353"/>
      <c r="K32" s="353"/>
      <c r="L32" s="353"/>
      <c r="M32" s="353"/>
      <c r="N32" s="353"/>
      <c r="O32" s="353"/>
      <c r="P32" s="353"/>
      <c r="Q32" s="353"/>
      <c r="R32" s="353"/>
      <c r="S32" s="353"/>
      <c r="T32" s="127">
        <f t="shared" si="2"/>
        <v>0</v>
      </c>
    </row>
    <row r="33" spans="1:20" ht="13.5" customHeight="1" x14ac:dyDescent="0.3">
      <c r="A33" s="45"/>
      <c r="D33" s="117">
        <v>26</v>
      </c>
      <c r="E33" s="353"/>
      <c r="F33" s="353"/>
      <c r="G33" s="353"/>
      <c r="H33" s="353"/>
      <c r="I33" s="353"/>
      <c r="J33" s="353"/>
      <c r="K33" s="353"/>
      <c r="L33" s="353"/>
      <c r="M33" s="353"/>
      <c r="N33" s="353"/>
      <c r="O33" s="353"/>
      <c r="P33" s="353"/>
      <c r="Q33" s="353"/>
      <c r="R33" s="353"/>
      <c r="S33" s="353"/>
      <c r="T33" s="127">
        <f t="shared" si="2"/>
        <v>0</v>
      </c>
    </row>
    <row r="34" spans="1:20" ht="13.5" customHeight="1" x14ac:dyDescent="0.3">
      <c r="A34" s="45"/>
      <c r="D34" s="117">
        <v>27</v>
      </c>
      <c r="E34" s="353"/>
      <c r="F34" s="353"/>
      <c r="G34" s="353"/>
      <c r="H34" s="353"/>
      <c r="I34" s="353"/>
      <c r="J34" s="353"/>
      <c r="K34" s="353"/>
      <c r="L34" s="353"/>
      <c r="M34" s="353"/>
      <c r="N34" s="353"/>
      <c r="O34" s="353"/>
      <c r="P34" s="353"/>
      <c r="Q34" s="353"/>
      <c r="R34" s="353"/>
      <c r="S34" s="353"/>
      <c r="T34" s="127">
        <f t="shared" si="2"/>
        <v>0</v>
      </c>
    </row>
    <row r="35" spans="1:20" ht="13.5" customHeight="1" x14ac:dyDescent="0.3">
      <c r="A35" s="45"/>
      <c r="D35" s="117">
        <v>28</v>
      </c>
      <c r="E35" s="353"/>
      <c r="F35" s="353"/>
      <c r="G35" s="353"/>
      <c r="H35" s="353"/>
      <c r="I35" s="353"/>
      <c r="J35" s="353"/>
      <c r="K35" s="353"/>
      <c r="L35" s="353"/>
      <c r="M35" s="353"/>
      <c r="N35" s="353"/>
      <c r="O35" s="353"/>
      <c r="P35" s="353"/>
      <c r="Q35" s="353"/>
      <c r="R35" s="353"/>
      <c r="S35" s="353"/>
      <c r="T35" s="127">
        <f t="shared" si="2"/>
        <v>0</v>
      </c>
    </row>
    <row r="36" spans="1:20" ht="13.5" customHeight="1" x14ac:dyDescent="0.3">
      <c r="A36" s="45"/>
      <c r="D36" s="117">
        <v>29</v>
      </c>
      <c r="E36" s="353"/>
      <c r="F36" s="353"/>
      <c r="G36" s="353"/>
      <c r="H36" s="353"/>
      <c r="I36" s="353"/>
      <c r="J36" s="353"/>
      <c r="K36" s="353"/>
      <c r="L36" s="353"/>
      <c r="M36" s="353"/>
      <c r="N36" s="353"/>
      <c r="O36" s="353"/>
      <c r="P36" s="353"/>
      <c r="Q36" s="353"/>
      <c r="R36" s="353"/>
      <c r="S36" s="353"/>
      <c r="T36" s="127">
        <f t="shared" si="2"/>
        <v>0</v>
      </c>
    </row>
    <row r="37" spans="1:20" ht="13.5" customHeight="1" x14ac:dyDescent="0.3">
      <c r="A37" s="45"/>
      <c r="D37" s="117">
        <v>30</v>
      </c>
      <c r="E37" s="353"/>
      <c r="F37" s="353"/>
      <c r="G37" s="353"/>
      <c r="H37" s="353"/>
      <c r="I37" s="353"/>
      <c r="J37" s="353"/>
      <c r="K37" s="353"/>
      <c r="L37" s="353"/>
      <c r="M37" s="353"/>
      <c r="N37" s="353"/>
      <c r="O37" s="353"/>
      <c r="P37" s="353"/>
      <c r="Q37" s="353"/>
      <c r="R37" s="353"/>
      <c r="S37" s="353"/>
      <c r="T37" s="127">
        <f t="shared" si="2"/>
        <v>0</v>
      </c>
    </row>
    <row r="38" spans="1:20" ht="13.5" customHeight="1" thickBot="1" x14ac:dyDescent="0.35">
      <c r="A38" s="45"/>
      <c r="D38" s="117">
        <v>31</v>
      </c>
      <c r="E38" s="353"/>
      <c r="F38" s="353"/>
      <c r="G38" s="353"/>
      <c r="H38" s="353"/>
      <c r="I38" s="353"/>
      <c r="J38" s="353"/>
      <c r="K38" s="353"/>
      <c r="L38" s="353"/>
      <c r="M38" s="353"/>
      <c r="N38" s="353"/>
      <c r="O38" s="353"/>
      <c r="P38" s="353"/>
      <c r="Q38" s="353"/>
      <c r="R38" s="353"/>
      <c r="S38" s="353"/>
      <c r="T38" s="127">
        <f t="shared" si="2"/>
        <v>0</v>
      </c>
    </row>
    <row r="39" spans="1:20" ht="15" thickBot="1" x14ac:dyDescent="0.35">
      <c r="A39" s="45"/>
      <c r="D39" s="118" t="s">
        <v>30</v>
      </c>
      <c r="E39" s="118">
        <f>SUM(E8:E38)</f>
        <v>0</v>
      </c>
      <c r="F39" s="118">
        <f t="shared" ref="F39:T39" si="3">SUM(F8:F38)</f>
        <v>0</v>
      </c>
      <c r="G39" s="118">
        <f t="shared" si="3"/>
        <v>0</v>
      </c>
      <c r="H39" s="118">
        <f t="shared" si="3"/>
        <v>0</v>
      </c>
      <c r="I39" s="118">
        <f t="shared" si="3"/>
        <v>0</v>
      </c>
      <c r="J39" s="118">
        <f t="shared" si="3"/>
        <v>0</v>
      </c>
      <c r="K39" s="118">
        <f t="shared" si="3"/>
        <v>0</v>
      </c>
      <c r="L39" s="118">
        <f t="shared" si="3"/>
        <v>0</v>
      </c>
      <c r="M39" s="118">
        <f t="shared" si="3"/>
        <v>0</v>
      </c>
      <c r="N39" s="118">
        <f t="shared" si="3"/>
        <v>0</v>
      </c>
      <c r="O39" s="118">
        <f t="shared" si="3"/>
        <v>0</v>
      </c>
      <c r="P39" s="118">
        <f t="shared" si="3"/>
        <v>0</v>
      </c>
      <c r="Q39" s="118">
        <f t="shared" si="3"/>
        <v>0</v>
      </c>
      <c r="R39" s="118">
        <f t="shared" si="3"/>
        <v>0</v>
      </c>
      <c r="S39" s="118">
        <f t="shared" si="3"/>
        <v>0</v>
      </c>
      <c r="T39" s="119">
        <f t="shared" si="3"/>
        <v>0</v>
      </c>
    </row>
    <row r="40" spans="1:20" ht="14.25" x14ac:dyDescent="0.3">
      <c r="A40" s="45"/>
    </row>
    <row r="41" spans="1:20" ht="14.25" x14ac:dyDescent="0.3">
      <c r="A41" s="45"/>
    </row>
    <row r="42" spans="1:20" ht="14.25" x14ac:dyDescent="0.3">
      <c r="A42" s="45"/>
    </row>
    <row r="43" spans="1:20" ht="14.25" x14ac:dyDescent="0.3">
      <c r="A43" s="45"/>
    </row>
    <row r="44" spans="1:20" ht="14.25" x14ac:dyDescent="0.3">
      <c r="A44" s="45"/>
    </row>
    <row r="45" spans="1:20" ht="14.25" x14ac:dyDescent="0.3">
      <c r="A45" s="45"/>
    </row>
    <row r="46" spans="1:20" ht="14.25" x14ac:dyDescent="0.3">
      <c r="A46" s="45"/>
    </row>
    <row r="47" spans="1:20" ht="14.25" x14ac:dyDescent="0.3">
      <c r="A47" s="45"/>
    </row>
    <row r="48" spans="1:20" ht="14.25" x14ac:dyDescent="0.3">
      <c r="A48" s="45"/>
    </row>
    <row r="49" spans="1:1" ht="14.25" x14ac:dyDescent="0.3">
      <c r="A49" s="45"/>
    </row>
    <row r="50" spans="1:1" ht="14.25" x14ac:dyDescent="0.3">
      <c r="A50" s="45"/>
    </row>
    <row r="51" spans="1:1" ht="14.25" x14ac:dyDescent="0.3">
      <c r="A51" s="45"/>
    </row>
    <row r="52" spans="1:1" ht="14.25" x14ac:dyDescent="0.3">
      <c r="A52" s="45"/>
    </row>
    <row r="53" spans="1:1" ht="14.25" x14ac:dyDescent="0.3">
      <c r="A53" s="45"/>
    </row>
  </sheetData>
  <sheetProtection algorithmName="SHA-512" hashValue="pGK/gwpYZD+i7n1cVkkHxm0BVDc4slLV5Tmf4RB++pv56tg9DHFOqYYW/LOLJI4mPRFg3fx59LPo/RIg/Af4FA==" saltValue="gxbnlxobwJVQyIapCkYJXA==" spinCount="100000" sheet="1" objects="1" scenarios="1" selectLockedCells="1"/>
  <mergeCells count="2">
    <mergeCell ref="S2:T2"/>
    <mergeCell ref="D2:Q2"/>
  </mergeCells>
  <conditionalFormatting sqref="D6:T38">
    <cfRule type="cellIs" dxfId="238" priority="1" operator="equal">
      <formula>#REF!</formula>
    </cfRule>
    <cfRule type="cellIs" dxfId="237" priority="2" operator="equal">
      <formula>#REF!</formula>
    </cfRule>
  </conditionalFormatting>
  <hyperlinks>
    <hyperlink ref="B5" location="cria_recria!D2" tooltip="Controle de criação, de pintinhos até início da produção." display="01. Cria e Recria" xr:uid="{00000000-0004-0000-0600-000000000000}"/>
    <hyperlink ref="B6" location="coleta_ovos!D2" tooltip="Coleta de ovos pasa consumo e revenda." display="02. Coleta de Ovos" xr:uid="{00000000-0004-0000-0600-000001000000}"/>
    <hyperlink ref="B7" location="viabilidade_negocio!D2" tooltip="Lançamento de informações para verificar viabilidade do negócio, custos com ração e produção de ovos." display="03. Viabilidade Negócio" xr:uid="{00000000-0004-0000-0600-000002000000}"/>
    <hyperlink ref="B8" location="entrada_animais!D2" tooltip="Lançamento de compras de animais, juntamente com preços, idades e locais de compra." display="04. Entrada Animais" xr:uid="{00000000-0004-0000-0600-000003000000}"/>
    <hyperlink ref="B9" location="contagem_animais!D2" tooltip="Controle de contagem de aves, para verificar possíveis perdas e manter exatidão nos relatórios." display="05. Cont. Animais" xr:uid="{00000000-0004-0000-0600-000004000000}"/>
    <hyperlink ref="B10" location="producao!A1" tooltip="Controle de produção de ovos galados." display="06. Ovos Galados" xr:uid="{00000000-0004-0000-0600-000005000000}"/>
    <hyperlink ref="B11" location="controle_chocadeiras!D2" tooltip="Acompanhamento da produção de pintinhos nas chocadeiras." display="07. Controle Chocad." xr:uid="{00000000-0004-0000-0600-000006000000}"/>
    <hyperlink ref="B12" location="resumo_chocadeira!D2" tooltip="Resumo de produção das chocadeiras." display="08. Resumo Chocad." xr:uid="{00000000-0004-0000-0600-000007000000}"/>
    <hyperlink ref="B13" location="formula_racao!D2" tooltip="Formulação da ração, com ingredientes e quantidades devidas." display="09. Fórm. de Ração" xr:uid="{00000000-0004-0000-0600-000008000000}"/>
    <hyperlink ref="B14" location="proteina_racao!D2" tooltip="Como produzir sua ração? Saiba proporção exata." display="10. Proteína Ração" xr:uid="{00000000-0004-0000-0600-000009000000}"/>
    <hyperlink ref="B15" location="custos_variaveis!D2" tooltip="Lançamento de todas despesas de seu negócio." display="11. Custo Variável" xr:uid="{00000000-0004-0000-0600-00000A000000}"/>
    <hyperlink ref="B16" location="cheque_receb!D2" tooltip="Cheque que serve como comprovante de entrega e nota promissória." display="12. Comprovante" xr:uid="{00000000-0004-0000-0600-00000B000000}"/>
    <hyperlink ref="B4" location="Menu!G13" display="MENU" xr:uid="{00000000-0004-0000-0600-00000C000000}"/>
  </hyperlinks>
  <pageMargins left="0.25" right="0.25" top="0.75" bottom="0.75" header="0.3" footer="0.3"/>
  <pageSetup paperSize="9" scale="98" orientation="landscape" horizontalDpi="300" verticalDpi="300" r:id="rId1"/>
  <ignoredErrors>
    <ignoredError sqref="T8:T38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8">
    <pageSetUpPr fitToPage="1"/>
  </sheetPr>
  <dimension ref="A1:HL53"/>
  <sheetViews>
    <sheetView topLeftCell="H1" zoomScale="145" zoomScaleNormal="145" workbookViewId="0">
      <pane ySplit="6" topLeftCell="A20" activePane="bottomLeft" state="frozen"/>
      <selection activeCell="C1" sqref="C1"/>
      <selection pane="bottomLeft" activeCell="E8" sqref="E8:S38"/>
    </sheetView>
  </sheetViews>
  <sheetFormatPr defaultColWidth="9.140625" defaultRowHeight="16.5" x14ac:dyDescent="0.3"/>
  <cols>
    <col min="1" max="1" width="1.7109375" style="44" customWidth="1"/>
    <col min="2" max="2" width="13.85546875" style="45" customWidth="1"/>
    <col min="3" max="3" width="1.7109375" style="55" customWidth="1"/>
    <col min="4" max="4" width="9.5703125" style="90" customWidth="1"/>
    <col min="5" max="5" width="8.42578125" style="66" customWidth="1"/>
    <col min="6" max="10" width="8.42578125" style="64" customWidth="1"/>
    <col min="11" max="19" width="8.42578125" style="41" customWidth="1"/>
    <col min="20" max="20" width="8.42578125" style="91" customWidth="1"/>
    <col min="21" max="16384" width="9.140625" style="41"/>
  </cols>
  <sheetData>
    <row r="1" spans="1:220" ht="20.25" customHeight="1" x14ac:dyDescent="0.3">
      <c r="D1" s="44"/>
      <c r="E1" s="82"/>
      <c r="F1" s="82"/>
      <c r="G1" s="74"/>
      <c r="H1" s="76"/>
      <c r="I1" s="74"/>
      <c r="J1" s="74"/>
      <c r="K1" s="71"/>
      <c r="L1" s="40"/>
      <c r="S1" s="40"/>
      <c r="T1" s="40"/>
      <c r="AA1" s="40"/>
      <c r="AB1" s="40"/>
      <c r="AI1" s="40"/>
      <c r="AJ1" s="40"/>
      <c r="AQ1" s="40"/>
      <c r="AR1" s="40"/>
      <c r="AY1" s="40"/>
      <c r="AZ1" s="40"/>
      <c r="BG1" s="40"/>
      <c r="BH1" s="40"/>
      <c r="BO1" s="40"/>
      <c r="BP1" s="40"/>
      <c r="BW1" s="40"/>
      <c r="BX1" s="40"/>
      <c r="CE1" s="40"/>
      <c r="CF1" s="40"/>
      <c r="CM1" s="40"/>
      <c r="CN1" s="40"/>
      <c r="CU1" s="40"/>
      <c r="CV1" s="40"/>
      <c r="DC1" s="40"/>
      <c r="DD1" s="40"/>
      <c r="DK1" s="40"/>
      <c r="DL1" s="40"/>
      <c r="DS1" s="40"/>
      <c r="DT1" s="40"/>
      <c r="EA1" s="40"/>
      <c r="EB1" s="40"/>
      <c r="EI1" s="40"/>
      <c r="EJ1" s="40"/>
      <c r="EQ1" s="40"/>
      <c r="ER1" s="40"/>
      <c r="EY1" s="40"/>
      <c r="EZ1" s="40"/>
      <c r="FG1" s="40"/>
      <c r="FH1" s="40"/>
      <c r="FO1" s="40"/>
      <c r="FP1" s="40"/>
      <c r="FW1" s="40"/>
      <c r="FX1" s="40"/>
      <c r="GE1" s="40"/>
      <c r="GF1" s="40"/>
      <c r="GM1" s="40"/>
      <c r="GN1" s="40"/>
      <c r="GU1" s="40"/>
      <c r="GV1" s="40"/>
      <c r="HC1" s="40"/>
      <c r="HD1" s="40"/>
      <c r="HK1" s="40"/>
      <c r="HL1" s="40"/>
    </row>
    <row r="2" spans="1:220" s="43" customFormat="1" ht="20.25" customHeight="1" x14ac:dyDescent="0.25">
      <c r="A2" s="53"/>
      <c r="B2" s="45"/>
      <c r="C2" s="105"/>
      <c r="D2" s="453" t="s">
        <v>224</v>
      </c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  <c r="P2" s="454"/>
      <c r="Q2" s="454"/>
      <c r="R2" s="154" t="s">
        <v>127</v>
      </c>
      <c r="S2" s="498">
        <v>43009</v>
      </c>
      <c r="T2" s="498"/>
      <c r="AA2" s="155"/>
      <c r="AB2" s="155"/>
      <c r="AI2" s="155"/>
      <c r="AJ2" s="155"/>
      <c r="AQ2" s="155"/>
      <c r="AR2" s="155"/>
      <c r="AY2" s="155"/>
      <c r="AZ2" s="155"/>
      <c r="BG2" s="155"/>
      <c r="BH2" s="155"/>
      <c r="BO2" s="155"/>
      <c r="BP2" s="155"/>
      <c r="BW2" s="155"/>
      <c r="BX2" s="155"/>
      <c r="CE2" s="155"/>
      <c r="CF2" s="155"/>
      <c r="CM2" s="155"/>
      <c r="CN2" s="155"/>
      <c r="CU2" s="155"/>
      <c r="CV2" s="155"/>
      <c r="DC2" s="155"/>
      <c r="DD2" s="155"/>
      <c r="DK2" s="155"/>
      <c r="DL2" s="155"/>
      <c r="DS2" s="155"/>
      <c r="DT2" s="155"/>
      <c r="EA2" s="155"/>
      <c r="EB2" s="155"/>
      <c r="EI2" s="155"/>
      <c r="EJ2" s="155"/>
      <c r="EQ2" s="155"/>
      <c r="ER2" s="155"/>
      <c r="EY2" s="155"/>
      <c r="EZ2" s="155"/>
      <c r="FG2" s="155"/>
      <c r="FH2" s="155"/>
      <c r="FO2" s="155"/>
      <c r="FP2" s="155"/>
      <c r="FW2" s="155"/>
      <c r="FX2" s="155"/>
      <c r="GE2" s="155"/>
      <c r="GF2" s="155"/>
      <c r="GM2" s="155"/>
      <c r="GN2" s="155"/>
      <c r="GU2" s="155"/>
      <c r="GV2" s="155"/>
      <c r="HC2" s="155"/>
      <c r="HD2" s="155"/>
      <c r="HK2" s="155"/>
      <c r="HL2" s="155"/>
    </row>
    <row r="3" spans="1:220" ht="20.25" customHeight="1" thickBot="1" x14ac:dyDescent="0.35">
      <c r="D3" s="44"/>
      <c r="E3" s="82"/>
      <c r="F3" s="82"/>
      <c r="G3" s="74"/>
      <c r="H3" s="76"/>
      <c r="I3" s="74"/>
      <c r="J3" s="74"/>
      <c r="K3" s="71"/>
      <c r="L3" s="40"/>
      <c r="S3" s="40"/>
      <c r="T3" s="40"/>
      <c r="AA3" s="40"/>
      <c r="AB3" s="40"/>
      <c r="AI3" s="40"/>
      <c r="AJ3" s="40"/>
      <c r="AQ3" s="40"/>
      <c r="AR3" s="40"/>
      <c r="AY3" s="40"/>
      <c r="AZ3" s="40"/>
      <c r="BG3" s="40"/>
      <c r="BH3" s="40"/>
      <c r="BO3" s="40"/>
      <c r="BP3" s="40"/>
      <c r="BW3" s="40"/>
      <c r="BX3" s="40"/>
      <c r="CE3" s="40"/>
      <c r="CF3" s="40"/>
      <c r="CM3" s="40"/>
      <c r="CN3" s="40"/>
      <c r="CU3" s="40"/>
      <c r="CV3" s="40"/>
      <c r="DC3" s="40"/>
      <c r="DD3" s="40"/>
      <c r="DK3" s="40"/>
      <c r="DL3" s="40"/>
      <c r="DS3" s="40"/>
      <c r="DT3" s="40"/>
      <c r="EA3" s="40"/>
      <c r="EB3" s="40"/>
      <c r="EI3" s="40"/>
      <c r="EJ3" s="40"/>
      <c r="EQ3" s="40"/>
      <c r="ER3" s="40"/>
      <c r="EY3" s="40"/>
      <c r="EZ3" s="40"/>
      <c r="FG3" s="40"/>
      <c r="FH3" s="40"/>
      <c r="FO3" s="40"/>
      <c r="FP3" s="40"/>
      <c r="FW3" s="40"/>
      <c r="FX3" s="40"/>
      <c r="GE3" s="40"/>
      <c r="GF3" s="40"/>
      <c r="GM3" s="40"/>
      <c r="GN3" s="40"/>
      <c r="GU3" s="40"/>
      <c r="GV3" s="40"/>
      <c r="HC3" s="40"/>
      <c r="HD3" s="40"/>
      <c r="HK3" s="40"/>
      <c r="HL3" s="40"/>
    </row>
    <row r="4" spans="1:220" ht="15" thickBot="1" x14ac:dyDescent="0.35">
      <c r="A4" s="46"/>
      <c r="B4" s="340" t="s">
        <v>214</v>
      </c>
      <c r="C4" s="56"/>
      <c r="D4" s="112" t="s">
        <v>65</v>
      </c>
      <c r="E4" s="398" t="s">
        <v>226</v>
      </c>
      <c r="F4" s="398" t="s">
        <v>227</v>
      </c>
      <c r="G4" s="398" t="s">
        <v>228</v>
      </c>
      <c r="H4" s="398" t="s">
        <v>229</v>
      </c>
      <c r="I4" s="398" t="s">
        <v>230</v>
      </c>
      <c r="J4" s="398" t="s">
        <v>231</v>
      </c>
      <c r="K4" s="398" t="s">
        <v>232</v>
      </c>
      <c r="L4" s="398" t="s">
        <v>233</v>
      </c>
      <c r="M4" s="398" t="s">
        <v>234</v>
      </c>
      <c r="N4" s="398" t="s">
        <v>121</v>
      </c>
      <c r="O4" s="398" t="s">
        <v>122</v>
      </c>
      <c r="P4" s="398" t="s">
        <v>123</v>
      </c>
      <c r="Q4" s="398" t="s">
        <v>124</v>
      </c>
      <c r="R4" s="398" t="s">
        <v>125</v>
      </c>
      <c r="S4" s="398" t="s">
        <v>126</v>
      </c>
      <c r="T4" s="115" t="s">
        <v>30</v>
      </c>
    </row>
    <row r="5" spans="1:220" ht="15" thickBot="1" x14ac:dyDescent="0.35">
      <c r="A5" s="120"/>
      <c r="B5" s="341" t="s">
        <v>426</v>
      </c>
      <c r="C5" s="57"/>
      <c r="D5" s="124" t="s">
        <v>235</v>
      </c>
      <c r="E5" s="121">
        <f>IFERROR(E39/E6,0)</f>
        <v>0</v>
      </c>
      <c r="F5" s="121">
        <f t="shared" ref="F5:T5" si="0">IFERROR(F39/F6,0)</f>
        <v>0</v>
      </c>
      <c r="G5" s="121">
        <f t="shared" si="0"/>
        <v>0</v>
      </c>
      <c r="H5" s="121">
        <f t="shared" si="0"/>
        <v>0</v>
      </c>
      <c r="I5" s="121">
        <f t="shared" si="0"/>
        <v>0</v>
      </c>
      <c r="J5" s="121">
        <f t="shared" si="0"/>
        <v>0</v>
      </c>
      <c r="K5" s="121">
        <f t="shared" si="0"/>
        <v>0</v>
      </c>
      <c r="L5" s="121">
        <f t="shared" si="0"/>
        <v>0</v>
      </c>
      <c r="M5" s="121">
        <f t="shared" si="0"/>
        <v>0</v>
      </c>
      <c r="N5" s="121">
        <f t="shared" si="0"/>
        <v>0</v>
      </c>
      <c r="O5" s="121">
        <f t="shared" si="0"/>
        <v>0</v>
      </c>
      <c r="P5" s="121">
        <f t="shared" si="0"/>
        <v>0</v>
      </c>
      <c r="Q5" s="121">
        <f t="shared" si="0"/>
        <v>0</v>
      </c>
      <c r="R5" s="121">
        <f t="shared" si="0"/>
        <v>0</v>
      </c>
      <c r="S5" s="121">
        <f t="shared" si="0"/>
        <v>0</v>
      </c>
      <c r="T5" s="121">
        <f t="shared" si="0"/>
        <v>0</v>
      </c>
    </row>
    <row r="6" spans="1:220" ht="15" thickBot="1" x14ac:dyDescent="0.35">
      <c r="A6" s="45"/>
      <c r="B6" s="342" t="s">
        <v>427</v>
      </c>
      <c r="C6" s="57"/>
      <c r="D6" s="92" t="s">
        <v>128</v>
      </c>
      <c r="E6" s="400">
        <v>5</v>
      </c>
      <c r="F6" s="401">
        <v>6</v>
      </c>
      <c r="G6" s="401">
        <v>0</v>
      </c>
      <c r="H6" s="401">
        <v>5</v>
      </c>
      <c r="I6" s="401">
        <v>3</v>
      </c>
      <c r="J6" s="401">
        <v>4</v>
      </c>
      <c r="K6" s="401">
        <v>6</v>
      </c>
      <c r="L6" s="401">
        <v>6</v>
      </c>
      <c r="M6" s="401">
        <v>5</v>
      </c>
      <c r="N6" s="401">
        <v>5</v>
      </c>
      <c r="O6" s="401">
        <v>5</v>
      </c>
      <c r="P6" s="401">
        <v>0</v>
      </c>
      <c r="Q6" s="401">
        <v>6</v>
      </c>
      <c r="R6" s="401">
        <v>6</v>
      </c>
      <c r="S6" s="401">
        <v>200</v>
      </c>
      <c r="T6" s="113">
        <f>SUM(E6:S6)</f>
        <v>262</v>
      </c>
    </row>
    <row r="7" spans="1:220" ht="13.5" customHeight="1" thickBot="1" x14ac:dyDescent="0.35">
      <c r="A7" s="45"/>
      <c r="B7" s="343" t="s">
        <v>428</v>
      </c>
      <c r="C7" s="57"/>
      <c r="D7" s="122" t="s">
        <v>66</v>
      </c>
      <c r="E7" s="123">
        <f t="shared" ref="E7:T7" si="1">IFERROR(E39/(E6*(COUNT(E8:E38))),0)</f>
        <v>0</v>
      </c>
      <c r="F7" s="123">
        <f t="shared" si="1"/>
        <v>0</v>
      </c>
      <c r="G7" s="123">
        <f t="shared" si="1"/>
        <v>0</v>
      </c>
      <c r="H7" s="123">
        <f t="shared" si="1"/>
        <v>0</v>
      </c>
      <c r="I7" s="123">
        <f t="shared" si="1"/>
        <v>0</v>
      </c>
      <c r="J7" s="123">
        <f t="shared" si="1"/>
        <v>0</v>
      </c>
      <c r="K7" s="123">
        <f t="shared" si="1"/>
        <v>0</v>
      </c>
      <c r="L7" s="123">
        <f t="shared" si="1"/>
        <v>0</v>
      </c>
      <c r="M7" s="123">
        <f t="shared" si="1"/>
        <v>0</v>
      </c>
      <c r="N7" s="123">
        <f t="shared" si="1"/>
        <v>0</v>
      </c>
      <c r="O7" s="123">
        <f t="shared" si="1"/>
        <v>0</v>
      </c>
      <c r="P7" s="123">
        <f t="shared" si="1"/>
        <v>0</v>
      </c>
      <c r="Q7" s="123">
        <f t="shared" si="1"/>
        <v>0</v>
      </c>
      <c r="R7" s="123">
        <f t="shared" si="1"/>
        <v>0</v>
      </c>
      <c r="S7" s="123">
        <f t="shared" si="1"/>
        <v>0</v>
      </c>
      <c r="T7" s="125">
        <f t="shared" si="1"/>
        <v>0</v>
      </c>
    </row>
    <row r="8" spans="1:220" ht="13.5" customHeight="1" x14ac:dyDescent="0.3">
      <c r="A8" s="45"/>
      <c r="B8" s="342" t="s">
        <v>429</v>
      </c>
      <c r="C8" s="57"/>
      <c r="D8" s="116">
        <v>1</v>
      </c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4"/>
      <c r="S8" s="364"/>
      <c r="T8" s="126">
        <f>SUM(E8:S8)</f>
        <v>0</v>
      </c>
    </row>
    <row r="9" spans="1:220" ht="13.5" customHeight="1" x14ac:dyDescent="0.3">
      <c r="A9" s="45"/>
      <c r="B9" s="343" t="s">
        <v>434</v>
      </c>
      <c r="C9" s="57"/>
      <c r="D9" s="117">
        <v>2</v>
      </c>
      <c r="E9" s="353"/>
      <c r="F9" s="353"/>
      <c r="G9" s="353"/>
      <c r="H9" s="353"/>
      <c r="I9" s="353"/>
      <c r="J9" s="353"/>
      <c r="K9" s="353"/>
      <c r="L9" s="353"/>
      <c r="M9" s="353"/>
      <c r="N9" s="353"/>
      <c r="O9" s="353"/>
      <c r="P9" s="353"/>
      <c r="Q9" s="353"/>
      <c r="R9" s="353"/>
      <c r="S9" s="353"/>
      <c r="T9" s="127">
        <f>SUM(E9:S9)</f>
        <v>0</v>
      </c>
    </row>
    <row r="10" spans="1:220" ht="13.5" customHeight="1" x14ac:dyDescent="0.3">
      <c r="A10" s="45"/>
      <c r="B10" s="342" t="s">
        <v>430</v>
      </c>
      <c r="C10" s="57"/>
      <c r="D10" s="117">
        <v>3</v>
      </c>
      <c r="E10" s="353"/>
      <c r="F10" s="353"/>
      <c r="G10" s="353"/>
      <c r="H10" s="353"/>
      <c r="I10" s="353"/>
      <c r="J10" s="353"/>
      <c r="K10" s="353"/>
      <c r="L10" s="353"/>
      <c r="M10" s="353"/>
      <c r="N10" s="353"/>
      <c r="O10" s="353"/>
      <c r="P10" s="353"/>
      <c r="Q10" s="353"/>
      <c r="R10" s="353"/>
      <c r="S10" s="353"/>
      <c r="T10" s="127">
        <f t="shared" ref="T10:T38" si="2">SUM(E10:S10)</f>
        <v>0</v>
      </c>
    </row>
    <row r="11" spans="1:220" ht="13.5" customHeight="1" x14ac:dyDescent="0.3">
      <c r="A11" s="45"/>
      <c r="B11" s="343" t="s">
        <v>431</v>
      </c>
      <c r="C11" s="57"/>
      <c r="D11" s="117">
        <v>4</v>
      </c>
      <c r="E11" s="353"/>
      <c r="F11" s="353"/>
      <c r="G11" s="353"/>
      <c r="H11" s="353"/>
      <c r="I11" s="353"/>
      <c r="J11" s="353"/>
      <c r="K11" s="353"/>
      <c r="L11" s="353"/>
      <c r="M11" s="353"/>
      <c r="N11" s="353"/>
      <c r="O11" s="353"/>
      <c r="P11" s="353"/>
      <c r="Q11" s="353"/>
      <c r="R11" s="353"/>
      <c r="S11" s="353"/>
      <c r="T11" s="127">
        <f t="shared" si="2"/>
        <v>0</v>
      </c>
    </row>
    <row r="12" spans="1:220" ht="13.5" customHeight="1" x14ac:dyDescent="0.3">
      <c r="A12" s="45"/>
      <c r="B12" s="342" t="s">
        <v>432</v>
      </c>
      <c r="C12" s="57"/>
      <c r="D12" s="117">
        <v>5</v>
      </c>
      <c r="E12" s="353"/>
      <c r="F12" s="353"/>
      <c r="G12" s="353"/>
      <c r="H12" s="353"/>
      <c r="I12" s="353"/>
      <c r="J12" s="353"/>
      <c r="K12" s="353"/>
      <c r="L12" s="353"/>
      <c r="M12" s="353"/>
      <c r="N12" s="353"/>
      <c r="O12" s="353"/>
      <c r="P12" s="353"/>
      <c r="Q12" s="353"/>
      <c r="R12" s="353"/>
      <c r="S12" s="353"/>
      <c r="T12" s="127">
        <f t="shared" si="2"/>
        <v>0</v>
      </c>
    </row>
    <row r="13" spans="1:220" ht="13.5" customHeight="1" x14ac:dyDescent="0.3">
      <c r="A13" s="45"/>
      <c r="B13" s="343" t="s">
        <v>433</v>
      </c>
      <c r="C13" s="57"/>
      <c r="D13" s="117">
        <v>6</v>
      </c>
      <c r="E13" s="353"/>
      <c r="F13" s="353"/>
      <c r="G13" s="353"/>
      <c r="H13" s="353"/>
      <c r="I13" s="353"/>
      <c r="J13" s="353"/>
      <c r="K13" s="353"/>
      <c r="L13" s="353"/>
      <c r="M13" s="353"/>
      <c r="N13" s="353"/>
      <c r="O13" s="353"/>
      <c r="P13" s="353"/>
      <c r="Q13" s="353"/>
      <c r="R13" s="353"/>
      <c r="S13" s="353"/>
      <c r="T13" s="127">
        <f t="shared" si="2"/>
        <v>0</v>
      </c>
    </row>
    <row r="14" spans="1:220" ht="13.5" customHeight="1" x14ac:dyDescent="0.3">
      <c r="A14" s="45"/>
      <c r="B14" s="342" t="s">
        <v>424</v>
      </c>
      <c r="C14" s="57"/>
      <c r="D14" s="117">
        <v>7</v>
      </c>
      <c r="E14" s="353"/>
      <c r="F14" s="353"/>
      <c r="G14" s="353"/>
      <c r="H14" s="353"/>
      <c r="I14" s="353"/>
      <c r="J14" s="353"/>
      <c r="K14" s="353"/>
      <c r="L14" s="353"/>
      <c r="M14" s="353"/>
      <c r="N14" s="353"/>
      <c r="O14" s="353"/>
      <c r="P14" s="353"/>
      <c r="Q14" s="353"/>
      <c r="R14" s="353"/>
      <c r="S14" s="353"/>
      <c r="T14" s="127">
        <f t="shared" si="2"/>
        <v>0</v>
      </c>
    </row>
    <row r="15" spans="1:220" ht="13.5" customHeight="1" x14ac:dyDescent="0.3">
      <c r="A15" s="45"/>
      <c r="B15" s="343" t="s">
        <v>425</v>
      </c>
      <c r="C15" s="57"/>
      <c r="D15" s="117">
        <v>8</v>
      </c>
      <c r="E15" s="353"/>
      <c r="F15" s="353"/>
      <c r="G15" s="353"/>
      <c r="H15" s="353"/>
      <c r="I15" s="353"/>
      <c r="J15" s="353"/>
      <c r="K15" s="353"/>
      <c r="L15" s="353"/>
      <c r="M15" s="353"/>
      <c r="N15" s="353"/>
      <c r="O15" s="353"/>
      <c r="P15" s="353"/>
      <c r="Q15" s="353"/>
      <c r="R15" s="353"/>
      <c r="S15" s="353"/>
      <c r="T15" s="127">
        <f t="shared" si="2"/>
        <v>0</v>
      </c>
    </row>
    <row r="16" spans="1:220" ht="13.5" customHeight="1" thickBot="1" x14ac:dyDescent="0.35">
      <c r="A16" s="45"/>
      <c r="B16" s="344" t="s">
        <v>453</v>
      </c>
      <c r="C16" s="57"/>
      <c r="D16" s="117">
        <v>9</v>
      </c>
      <c r="E16" s="353"/>
      <c r="F16" s="353"/>
      <c r="G16" s="353"/>
      <c r="H16" s="353"/>
      <c r="I16" s="353"/>
      <c r="J16" s="353"/>
      <c r="K16" s="353"/>
      <c r="L16" s="353"/>
      <c r="M16" s="353"/>
      <c r="N16" s="353"/>
      <c r="O16" s="353"/>
      <c r="P16" s="353"/>
      <c r="Q16" s="353"/>
      <c r="R16" s="353"/>
      <c r="S16" s="353"/>
      <c r="T16" s="127">
        <f t="shared" si="2"/>
        <v>0</v>
      </c>
    </row>
    <row r="17" spans="1:20" ht="13.5" customHeight="1" x14ac:dyDescent="0.3">
      <c r="A17" s="45"/>
      <c r="B17" s="152"/>
      <c r="D17" s="117">
        <v>10</v>
      </c>
      <c r="E17" s="353"/>
      <c r="F17" s="353"/>
      <c r="G17" s="353"/>
      <c r="H17" s="353"/>
      <c r="I17" s="353"/>
      <c r="J17" s="353"/>
      <c r="K17" s="353"/>
      <c r="L17" s="353"/>
      <c r="M17" s="353"/>
      <c r="N17" s="353"/>
      <c r="O17" s="353"/>
      <c r="P17" s="353"/>
      <c r="Q17" s="353"/>
      <c r="R17" s="353"/>
      <c r="S17" s="353"/>
      <c r="T17" s="127">
        <f t="shared" si="2"/>
        <v>0</v>
      </c>
    </row>
    <row r="18" spans="1:20" ht="13.5" customHeight="1" x14ac:dyDescent="0.3">
      <c r="A18" s="45"/>
      <c r="B18" s="152"/>
      <c r="D18" s="117">
        <v>11</v>
      </c>
      <c r="E18" s="353"/>
      <c r="F18" s="353"/>
      <c r="G18" s="353"/>
      <c r="H18" s="353"/>
      <c r="I18" s="353"/>
      <c r="J18" s="353"/>
      <c r="K18" s="353"/>
      <c r="L18" s="353"/>
      <c r="M18" s="353"/>
      <c r="N18" s="353"/>
      <c r="O18" s="353"/>
      <c r="P18" s="353"/>
      <c r="Q18" s="353"/>
      <c r="R18" s="353"/>
      <c r="S18" s="353"/>
      <c r="T18" s="127">
        <f t="shared" si="2"/>
        <v>0</v>
      </c>
    </row>
    <row r="19" spans="1:20" ht="13.5" customHeight="1" x14ac:dyDescent="0.3">
      <c r="A19" s="45"/>
      <c r="B19" s="152"/>
      <c r="D19" s="117">
        <v>12</v>
      </c>
      <c r="E19" s="353"/>
      <c r="F19" s="353"/>
      <c r="G19" s="353"/>
      <c r="H19" s="353"/>
      <c r="I19" s="353"/>
      <c r="J19" s="353"/>
      <c r="K19" s="353"/>
      <c r="L19" s="353"/>
      <c r="M19" s="353"/>
      <c r="N19" s="353"/>
      <c r="O19" s="353"/>
      <c r="P19" s="353"/>
      <c r="Q19" s="353"/>
      <c r="R19" s="353"/>
      <c r="S19" s="353"/>
      <c r="T19" s="127">
        <f t="shared" si="2"/>
        <v>0</v>
      </c>
    </row>
    <row r="20" spans="1:20" ht="13.5" customHeight="1" x14ac:dyDescent="0.3">
      <c r="A20" s="45"/>
      <c r="D20" s="117">
        <v>13</v>
      </c>
      <c r="E20" s="353"/>
      <c r="F20" s="353"/>
      <c r="G20" s="353"/>
      <c r="H20" s="353"/>
      <c r="I20" s="353"/>
      <c r="J20" s="353"/>
      <c r="K20" s="353"/>
      <c r="L20" s="353"/>
      <c r="M20" s="353"/>
      <c r="N20" s="353"/>
      <c r="O20" s="353"/>
      <c r="P20" s="353"/>
      <c r="Q20" s="353"/>
      <c r="R20" s="353"/>
      <c r="S20" s="353"/>
      <c r="T20" s="127">
        <f t="shared" si="2"/>
        <v>0</v>
      </c>
    </row>
    <row r="21" spans="1:20" ht="13.5" customHeight="1" x14ac:dyDescent="0.3">
      <c r="A21" s="45"/>
      <c r="D21" s="117">
        <v>14</v>
      </c>
      <c r="E21" s="353"/>
      <c r="F21" s="353"/>
      <c r="G21" s="353"/>
      <c r="H21" s="353"/>
      <c r="I21" s="353"/>
      <c r="J21" s="353"/>
      <c r="K21" s="353"/>
      <c r="L21" s="353"/>
      <c r="M21" s="353"/>
      <c r="N21" s="353"/>
      <c r="O21" s="353"/>
      <c r="P21" s="353"/>
      <c r="Q21" s="353"/>
      <c r="R21" s="353"/>
      <c r="S21" s="353"/>
      <c r="T21" s="127">
        <f t="shared" si="2"/>
        <v>0</v>
      </c>
    </row>
    <row r="22" spans="1:20" ht="13.5" customHeight="1" x14ac:dyDescent="0.3">
      <c r="A22" s="45"/>
      <c r="D22" s="117">
        <v>15</v>
      </c>
      <c r="E22" s="353"/>
      <c r="F22" s="353"/>
      <c r="G22" s="353"/>
      <c r="H22" s="353"/>
      <c r="I22" s="353"/>
      <c r="J22" s="353"/>
      <c r="K22" s="353"/>
      <c r="L22" s="353"/>
      <c r="M22" s="353"/>
      <c r="N22" s="353"/>
      <c r="O22" s="353"/>
      <c r="P22" s="353"/>
      <c r="Q22" s="353"/>
      <c r="R22" s="353"/>
      <c r="S22" s="353"/>
      <c r="T22" s="127">
        <f t="shared" si="2"/>
        <v>0</v>
      </c>
    </row>
    <row r="23" spans="1:20" ht="13.5" customHeight="1" x14ac:dyDescent="0.3">
      <c r="A23" s="45"/>
      <c r="D23" s="117">
        <v>16</v>
      </c>
      <c r="E23" s="353"/>
      <c r="F23" s="353"/>
      <c r="G23" s="353"/>
      <c r="H23" s="353"/>
      <c r="I23" s="353"/>
      <c r="J23" s="353"/>
      <c r="K23" s="353"/>
      <c r="L23" s="353"/>
      <c r="M23" s="353"/>
      <c r="N23" s="353"/>
      <c r="O23" s="353"/>
      <c r="P23" s="353"/>
      <c r="Q23" s="353"/>
      <c r="R23" s="353"/>
      <c r="S23" s="353"/>
      <c r="T23" s="127">
        <f t="shared" si="2"/>
        <v>0</v>
      </c>
    </row>
    <row r="24" spans="1:20" ht="13.5" customHeight="1" x14ac:dyDescent="0.3">
      <c r="A24" s="45"/>
      <c r="D24" s="117">
        <v>17</v>
      </c>
      <c r="E24" s="353"/>
      <c r="F24" s="353"/>
      <c r="G24" s="353"/>
      <c r="H24" s="353"/>
      <c r="I24" s="353"/>
      <c r="J24" s="353"/>
      <c r="K24" s="353"/>
      <c r="L24" s="353"/>
      <c r="M24" s="353"/>
      <c r="N24" s="353"/>
      <c r="O24" s="353"/>
      <c r="P24" s="353"/>
      <c r="Q24" s="353"/>
      <c r="R24" s="353"/>
      <c r="S24" s="353"/>
      <c r="T24" s="127">
        <f t="shared" si="2"/>
        <v>0</v>
      </c>
    </row>
    <row r="25" spans="1:20" ht="13.5" customHeight="1" x14ac:dyDescent="0.3">
      <c r="A25" s="45"/>
      <c r="D25" s="117">
        <v>18</v>
      </c>
      <c r="E25" s="353"/>
      <c r="F25" s="353"/>
      <c r="G25" s="353"/>
      <c r="H25" s="353"/>
      <c r="I25" s="353"/>
      <c r="J25" s="353"/>
      <c r="K25" s="353"/>
      <c r="L25" s="353"/>
      <c r="M25" s="353"/>
      <c r="N25" s="353"/>
      <c r="O25" s="353"/>
      <c r="P25" s="353"/>
      <c r="Q25" s="353"/>
      <c r="R25" s="353"/>
      <c r="S25" s="353"/>
      <c r="T25" s="127">
        <f t="shared" si="2"/>
        <v>0</v>
      </c>
    </row>
    <row r="26" spans="1:20" ht="13.5" customHeight="1" x14ac:dyDescent="0.3">
      <c r="A26" s="45"/>
      <c r="D26" s="117">
        <v>19</v>
      </c>
      <c r="E26" s="353"/>
      <c r="F26" s="353"/>
      <c r="G26" s="353"/>
      <c r="H26" s="353"/>
      <c r="I26" s="353"/>
      <c r="J26" s="353"/>
      <c r="K26" s="353"/>
      <c r="L26" s="353"/>
      <c r="M26" s="353"/>
      <c r="N26" s="353"/>
      <c r="O26" s="353"/>
      <c r="P26" s="353"/>
      <c r="Q26" s="353"/>
      <c r="R26" s="353"/>
      <c r="S26" s="353"/>
      <c r="T26" s="127">
        <f t="shared" si="2"/>
        <v>0</v>
      </c>
    </row>
    <row r="27" spans="1:20" ht="13.5" customHeight="1" x14ac:dyDescent="0.3">
      <c r="A27" s="45"/>
      <c r="D27" s="117">
        <v>20</v>
      </c>
      <c r="E27" s="353"/>
      <c r="F27" s="353"/>
      <c r="G27" s="353"/>
      <c r="H27" s="353"/>
      <c r="I27" s="353"/>
      <c r="J27" s="353"/>
      <c r="K27" s="353"/>
      <c r="L27" s="353"/>
      <c r="M27" s="353"/>
      <c r="N27" s="353"/>
      <c r="O27" s="353"/>
      <c r="P27" s="353"/>
      <c r="Q27" s="353"/>
      <c r="R27" s="353"/>
      <c r="S27" s="353"/>
      <c r="T27" s="127">
        <f t="shared" si="2"/>
        <v>0</v>
      </c>
    </row>
    <row r="28" spans="1:20" ht="13.5" customHeight="1" x14ac:dyDescent="0.3">
      <c r="A28" s="45"/>
      <c r="D28" s="117">
        <v>21</v>
      </c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  <c r="S28" s="353"/>
      <c r="T28" s="127">
        <f t="shared" si="2"/>
        <v>0</v>
      </c>
    </row>
    <row r="29" spans="1:20" ht="13.5" customHeight="1" x14ac:dyDescent="0.3">
      <c r="A29" s="45"/>
      <c r="D29" s="117">
        <v>22</v>
      </c>
      <c r="E29" s="353"/>
      <c r="F29" s="353"/>
      <c r="G29" s="353"/>
      <c r="H29" s="353"/>
      <c r="I29" s="353"/>
      <c r="J29" s="353"/>
      <c r="K29" s="353"/>
      <c r="L29" s="353"/>
      <c r="M29" s="353"/>
      <c r="N29" s="353"/>
      <c r="O29" s="353"/>
      <c r="P29" s="353"/>
      <c r="Q29" s="353"/>
      <c r="R29" s="353"/>
      <c r="S29" s="353"/>
      <c r="T29" s="127">
        <f t="shared" si="2"/>
        <v>0</v>
      </c>
    </row>
    <row r="30" spans="1:20" ht="13.5" customHeight="1" x14ac:dyDescent="0.3">
      <c r="A30" s="45"/>
      <c r="D30" s="117">
        <v>23</v>
      </c>
      <c r="E30" s="353"/>
      <c r="F30" s="353"/>
      <c r="G30" s="353"/>
      <c r="H30" s="353"/>
      <c r="I30" s="353"/>
      <c r="J30" s="353"/>
      <c r="K30" s="353"/>
      <c r="L30" s="353"/>
      <c r="M30" s="353"/>
      <c r="N30" s="353"/>
      <c r="O30" s="353"/>
      <c r="P30" s="353"/>
      <c r="Q30" s="353"/>
      <c r="R30" s="353"/>
      <c r="S30" s="353"/>
      <c r="T30" s="127">
        <f t="shared" si="2"/>
        <v>0</v>
      </c>
    </row>
    <row r="31" spans="1:20" ht="13.5" customHeight="1" x14ac:dyDescent="0.3">
      <c r="A31" s="45"/>
      <c r="D31" s="117">
        <v>24</v>
      </c>
      <c r="E31" s="353"/>
      <c r="F31" s="353"/>
      <c r="G31" s="353"/>
      <c r="H31" s="353"/>
      <c r="I31" s="353"/>
      <c r="J31" s="353"/>
      <c r="K31" s="353"/>
      <c r="L31" s="353"/>
      <c r="M31" s="353"/>
      <c r="N31" s="353"/>
      <c r="O31" s="353"/>
      <c r="P31" s="353"/>
      <c r="Q31" s="353"/>
      <c r="R31" s="353"/>
      <c r="S31" s="353"/>
      <c r="T31" s="127">
        <f t="shared" si="2"/>
        <v>0</v>
      </c>
    </row>
    <row r="32" spans="1:20" ht="13.5" customHeight="1" x14ac:dyDescent="0.3">
      <c r="A32" s="45"/>
      <c r="D32" s="117">
        <v>25</v>
      </c>
      <c r="E32" s="353"/>
      <c r="F32" s="353"/>
      <c r="G32" s="353"/>
      <c r="H32" s="353"/>
      <c r="I32" s="353"/>
      <c r="J32" s="353"/>
      <c r="K32" s="353"/>
      <c r="L32" s="353"/>
      <c r="M32" s="353"/>
      <c r="N32" s="353"/>
      <c r="O32" s="353"/>
      <c r="P32" s="353"/>
      <c r="Q32" s="353"/>
      <c r="R32" s="353"/>
      <c r="S32" s="353"/>
      <c r="T32" s="127">
        <f t="shared" si="2"/>
        <v>0</v>
      </c>
    </row>
    <row r="33" spans="1:20" ht="13.5" customHeight="1" x14ac:dyDescent="0.3">
      <c r="A33" s="45"/>
      <c r="D33" s="117">
        <v>26</v>
      </c>
      <c r="E33" s="353"/>
      <c r="F33" s="353"/>
      <c r="G33" s="353"/>
      <c r="H33" s="353"/>
      <c r="I33" s="353"/>
      <c r="J33" s="353"/>
      <c r="K33" s="353"/>
      <c r="L33" s="353"/>
      <c r="M33" s="353"/>
      <c r="N33" s="353"/>
      <c r="O33" s="353"/>
      <c r="P33" s="353"/>
      <c r="Q33" s="353"/>
      <c r="R33" s="353"/>
      <c r="S33" s="353"/>
      <c r="T33" s="127">
        <f t="shared" si="2"/>
        <v>0</v>
      </c>
    </row>
    <row r="34" spans="1:20" ht="13.5" customHeight="1" x14ac:dyDescent="0.3">
      <c r="A34" s="45"/>
      <c r="D34" s="117">
        <v>27</v>
      </c>
      <c r="E34" s="353"/>
      <c r="F34" s="353"/>
      <c r="G34" s="353"/>
      <c r="H34" s="353"/>
      <c r="I34" s="353"/>
      <c r="J34" s="353"/>
      <c r="K34" s="353"/>
      <c r="L34" s="353"/>
      <c r="M34" s="353"/>
      <c r="N34" s="353"/>
      <c r="O34" s="353"/>
      <c r="P34" s="353"/>
      <c r="Q34" s="353"/>
      <c r="R34" s="353"/>
      <c r="S34" s="353"/>
      <c r="T34" s="127">
        <f t="shared" si="2"/>
        <v>0</v>
      </c>
    </row>
    <row r="35" spans="1:20" ht="13.5" customHeight="1" x14ac:dyDescent="0.3">
      <c r="A35" s="45"/>
      <c r="D35" s="117">
        <v>28</v>
      </c>
      <c r="E35" s="353"/>
      <c r="F35" s="353"/>
      <c r="G35" s="353"/>
      <c r="H35" s="353"/>
      <c r="I35" s="353"/>
      <c r="J35" s="353"/>
      <c r="K35" s="353"/>
      <c r="L35" s="353"/>
      <c r="M35" s="353"/>
      <c r="N35" s="353"/>
      <c r="O35" s="353"/>
      <c r="P35" s="353"/>
      <c r="Q35" s="353"/>
      <c r="R35" s="353"/>
      <c r="S35" s="353"/>
      <c r="T35" s="127">
        <f t="shared" si="2"/>
        <v>0</v>
      </c>
    </row>
    <row r="36" spans="1:20" ht="13.5" customHeight="1" x14ac:dyDescent="0.3">
      <c r="A36" s="45"/>
      <c r="D36" s="117">
        <v>29</v>
      </c>
      <c r="E36" s="353"/>
      <c r="F36" s="353"/>
      <c r="G36" s="353"/>
      <c r="H36" s="353"/>
      <c r="I36" s="353"/>
      <c r="J36" s="353"/>
      <c r="K36" s="353"/>
      <c r="L36" s="353"/>
      <c r="M36" s="353"/>
      <c r="N36" s="353"/>
      <c r="O36" s="353"/>
      <c r="P36" s="353"/>
      <c r="Q36" s="353"/>
      <c r="R36" s="353"/>
      <c r="S36" s="353"/>
      <c r="T36" s="127">
        <f t="shared" si="2"/>
        <v>0</v>
      </c>
    </row>
    <row r="37" spans="1:20" ht="13.5" customHeight="1" x14ac:dyDescent="0.3">
      <c r="A37" s="45"/>
      <c r="D37" s="117">
        <v>30</v>
      </c>
      <c r="E37" s="353"/>
      <c r="F37" s="353"/>
      <c r="G37" s="353"/>
      <c r="H37" s="353"/>
      <c r="I37" s="353"/>
      <c r="J37" s="353"/>
      <c r="K37" s="353"/>
      <c r="L37" s="353"/>
      <c r="M37" s="353"/>
      <c r="N37" s="353"/>
      <c r="O37" s="353"/>
      <c r="P37" s="353"/>
      <c r="Q37" s="353"/>
      <c r="R37" s="353"/>
      <c r="S37" s="353"/>
      <c r="T37" s="127">
        <f t="shared" si="2"/>
        <v>0</v>
      </c>
    </row>
    <row r="38" spans="1:20" ht="13.5" customHeight="1" thickBot="1" x14ac:dyDescent="0.35">
      <c r="A38" s="45"/>
      <c r="D38" s="117">
        <v>31</v>
      </c>
      <c r="E38" s="353"/>
      <c r="F38" s="353"/>
      <c r="G38" s="353"/>
      <c r="H38" s="353"/>
      <c r="I38" s="353"/>
      <c r="J38" s="353"/>
      <c r="K38" s="353"/>
      <c r="L38" s="353"/>
      <c r="M38" s="353"/>
      <c r="N38" s="353"/>
      <c r="O38" s="353"/>
      <c r="P38" s="353"/>
      <c r="Q38" s="353"/>
      <c r="R38" s="353"/>
      <c r="S38" s="353"/>
      <c r="T38" s="127">
        <f t="shared" si="2"/>
        <v>0</v>
      </c>
    </row>
    <row r="39" spans="1:20" ht="15" thickBot="1" x14ac:dyDescent="0.35">
      <c r="A39" s="45"/>
      <c r="D39" s="118" t="s">
        <v>30</v>
      </c>
      <c r="E39" s="118">
        <f>SUM(E8:E38)</f>
        <v>0</v>
      </c>
      <c r="F39" s="118">
        <f t="shared" ref="F39:T39" si="3">SUM(F8:F38)</f>
        <v>0</v>
      </c>
      <c r="G39" s="118">
        <f t="shared" si="3"/>
        <v>0</v>
      </c>
      <c r="H39" s="118">
        <f t="shared" si="3"/>
        <v>0</v>
      </c>
      <c r="I39" s="118">
        <f t="shared" si="3"/>
        <v>0</v>
      </c>
      <c r="J39" s="118">
        <f t="shared" si="3"/>
        <v>0</v>
      </c>
      <c r="K39" s="118">
        <f t="shared" si="3"/>
        <v>0</v>
      </c>
      <c r="L39" s="118">
        <f t="shared" si="3"/>
        <v>0</v>
      </c>
      <c r="M39" s="118">
        <f t="shared" si="3"/>
        <v>0</v>
      </c>
      <c r="N39" s="118">
        <f t="shared" si="3"/>
        <v>0</v>
      </c>
      <c r="O39" s="118">
        <f t="shared" si="3"/>
        <v>0</v>
      </c>
      <c r="P39" s="118">
        <f t="shared" si="3"/>
        <v>0</v>
      </c>
      <c r="Q39" s="118">
        <f t="shared" si="3"/>
        <v>0</v>
      </c>
      <c r="R39" s="118">
        <f t="shared" si="3"/>
        <v>0</v>
      </c>
      <c r="S39" s="118">
        <f t="shared" si="3"/>
        <v>0</v>
      </c>
      <c r="T39" s="119">
        <f t="shared" si="3"/>
        <v>0</v>
      </c>
    </row>
    <row r="40" spans="1:20" ht="14.25" x14ac:dyDescent="0.3">
      <c r="A40" s="45"/>
    </row>
    <row r="41" spans="1:20" ht="14.25" x14ac:dyDescent="0.3">
      <c r="A41" s="45"/>
    </row>
    <row r="42" spans="1:20" ht="14.25" x14ac:dyDescent="0.3">
      <c r="A42" s="45"/>
    </row>
    <row r="43" spans="1:20" ht="14.25" x14ac:dyDescent="0.3">
      <c r="A43" s="45"/>
    </row>
    <row r="44" spans="1:20" ht="14.25" x14ac:dyDescent="0.3">
      <c r="A44" s="45"/>
    </row>
    <row r="45" spans="1:20" ht="14.25" x14ac:dyDescent="0.3">
      <c r="A45" s="45"/>
    </row>
    <row r="46" spans="1:20" ht="14.25" x14ac:dyDescent="0.3">
      <c r="A46" s="45"/>
    </row>
    <row r="47" spans="1:20" ht="14.25" x14ac:dyDescent="0.3">
      <c r="A47" s="45"/>
    </row>
    <row r="48" spans="1:20" ht="14.25" x14ac:dyDescent="0.3">
      <c r="A48" s="45"/>
    </row>
    <row r="49" spans="1:1" ht="14.25" x14ac:dyDescent="0.3">
      <c r="A49" s="45"/>
    </row>
    <row r="50" spans="1:1" ht="14.25" x14ac:dyDescent="0.3">
      <c r="A50" s="45"/>
    </row>
    <row r="51" spans="1:1" ht="14.25" x14ac:dyDescent="0.3">
      <c r="A51" s="45"/>
    </row>
    <row r="52" spans="1:1" ht="14.25" x14ac:dyDescent="0.3">
      <c r="A52" s="45"/>
    </row>
    <row r="53" spans="1:1" ht="14.25" x14ac:dyDescent="0.3">
      <c r="A53" s="45"/>
    </row>
  </sheetData>
  <sheetProtection algorithmName="SHA-512" hashValue="9ipbERs6/q5qBGwlvayV4jP3OQsIFr1j3R4xNeRV2BwlYaWwDveX/gWSWro2S/IncXqGdpY8EOAZjuMLGEt+3A==" saltValue="Bfam+3sD1o5iNGUdObf8Tg==" spinCount="100000" sheet="1" objects="1" scenarios="1" selectLockedCells="1"/>
  <mergeCells count="2">
    <mergeCell ref="S2:T2"/>
    <mergeCell ref="D2:Q2"/>
  </mergeCells>
  <conditionalFormatting sqref="D6:T38">
    <cfRule type="cellIs" dxfId="236" priority="1" operator="equal">
      <formula>#REF!</formula>
    </cfRule>
    <cfRule type="cellIs" dxfId="235" priority="2" operator="equal">
      <formula>#REF!</formula>
    </cfRule>
  </conditionalFormatting>
  <hyperlinks>
    <hyperlink ref="B5" location="cria_recria!D2" tooltip="Controle de criação, de pintinhos até início da produção." display="01. Cria e Recria" xr:uid="{00000000-0004-0000-0700-000000000000}"/>
    <hyperlink ref="B6" location="coleta_ovos!D2" tooltip="Coleta de ovos pasa consumo e revenda." display="02. Coleta de Ovos" xr:uid="{00000000-0004-0000-0700-000001000000}"/>
    <hyperlink ref="B7" location="viabilidade_negocio!D2" tooltip="Lançamento de informações para verificar viabilidade do negócio, custos com ração e produção de ovos." display="03. Viabilidade Negócio" xr:uid="{00000000-0004-0000-0700-000002000000}"/>
    <hyperlink ref="B8" location="entrada_animais!D2" tooltip="Lançamento de compras de animais, juntamente com preços, idades e locais de compra." display="04. Entrada Animais" xr:uid="{00000000-0004-0000-0700-000003000000}"/>
    <hyperlink ref="B9" location="contagem_animais!D2" tooltip="Controle de contagem de aves, para verificar possíveis perdas e manter exatidão nos relatórios." display="05. Cont. Animais" xr:uid="{00000000-0004-0000-0700-000004000000}"/>
    <hyperlink ref="B10" location="producao!A1" tooltip="Controle de produção de ovos galados." display="06. Ovos Galados" xr:uid="{00000000-0004-0000-0700-000005000000}"/>
    <hyperlink ref="B11" location="controle_chocadeiras!D2" tooltip="Acompanhamento da produção de pintinhos nas chocadeiras." display="07. Controle Chocad." xr:uid="{00000000-0004-0000-0700-000006000000}"/>
    <hyperlink ref="B12" location="resumo_chocadeira!D2" tooltip="Resumo de produção das chocadeiras." display="08. Resumo Chocad." xr:uid="{00000000-0004-0000-0700-000007000000}"/>
    <hyperlink ref="B13" location="formula_racao!D2" tooltip="Formulação da ração, com ingredientes e quantidades devidas." display="09. Fórm. de Ração" xr:uid="{00000000-0004-0000-0700-000008000000}"/>
    <hyperlink ref="B14" location="proteina_racao!D2" tooltip="Como produzir sua ração? Saiba proporção exata." display="10. Proteína Ração" xr:uid="{00000000-0004-0000-0700-000009000000}"/>
    <hyperlink ref="B15" location="custos_variaveis!D2" tooltip="Lançamento de todas despesas de seu negócio." display="11. Custo Variável" xr:uid="{00000000-0004-0000-0700-00000A000000}"/>
    <hyperlink ref="B16" location="cheque_receb!D2" tooltip="Cheque que serve como comprovante de entrega e nota promissória." display="12. Comprovante" xr:uid="{00000000-0004-0000-0700-00000B000000}"/>
    <hyperlink ref="B4" location="Menu!G13" display="MENU" xr:uid="{00000000-0004-0000-0700-00000C000000}"/>
  </hyperlinks>
  <pageMargins left="0.25" right="0.25" top="0.75" bottom="0.75" header="0.3" footer="0.3"/>
  <pageSetup paperSize="9" scale="94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9">
    <pageSetUpPr fitToPage="1"/>
  </sheetPr>
  <dimension ref="A1:HL53"/>
  <sheetViews>
    <sheetView topLeftCell="G1" zoomScale="145" zoomScaleNormal="145" workbookViewId="0">
      <pane ySplit="6" topLeftCell="A7" activePane="bottomLeft" state="frozen"/>
      <selection activeCell="C1" sqref="C1"/>
      <selection pane="bottomLeft" activeCell="E8" sqref="E8:S21"/>
    </sheetView>
  </sheetViews>
  <sheetFormatPr defaultColWidth="9.140625" defaultRowHeight="16.5" x14ac:dyDescent="0.3"/>
  <cols>
    <col min="1" max="1" width="1.7109375" style="44" customWidth="1"/>
    <col min="2" max="2" width="13.85546875" style="45" customWidth="1"/>
    <col min="3" max="3" width="1.7109375" style="55" customWidth="1"/>
    <col min="4" max="4" width="9.5703125" style="90" customWidth="1"/>
    <col min="5" max="5" width="8.42578125" style="66" customWidth="1"/>
    <col min="6" max="10" width="8.42578125" style="64" customWidth="1"/>
    <col min="11" max="19" width="8.42578125" style="41" customWidth="1"/>
    <col min="20" max="20" width="8.42578125" style="91" customWidth="1"/>
    <col min="21" max="16384" width="9.140625" style="41"/>
  </cols>
  <sheetData>
    <row r="1" spans="1:220" ht="20.25" customHeight="1" x14ac:dyDescent="0.3">
      <c r="D1" s="44"/>
      <c r="E1" s="82"/>
      <c r="F1" s="82"/>
      <c r="G1" s="74"/>
      <c r="H1" s="76"/>
      <c r="I1" s="74"/>
      <c r="J1" s="74"/>
      <c r="K1" s="71"/>
      <c r="L1" s="40"/>
      <c r="S1" s="40"/>
      <c r="T1" s="40"/>
      <c r="AA1" s="40"/>
      <c r="AB1" s="40"/>
      <c r="AI1" s="40"/>
      <c r="AJ1" s="40"/>
      <c r="AQ1" s="40"/>
      <c r="AR1" s="40"/>
      <c r="AY1" s="40"/>
      <c r="AZ1" s="40"/>
      <c r="BG1" s="40"/>
      <c r="BH1" s="40"/>
      <c r="BO1" s="40"/>
      <c r="BP1" s="40"/>
      <c r="BW1" s="40"/>
      <c r="BX1" s="40"/>
      <c r="CE1" s="40"/>
      <c r="CF1" s="40"/>
      <c r="CM1" s="40"/>
      <c r="CN1" s="40"/>
      <c r="CU1" s="40"/>
      <c r="CV1" s="40"/>
      <c r="DC1" s="40"/>
      <c r="DD1" s="40"/>
      <c r="DK1" s="40"/>
      <c r="DL1" s="40"/>
      <c r="DS1" s="40"/>
      <c r="DT1" s="40"/>
      <c r="EA1" s="40"/>
      <c r="EB1" s="40"/>
      <c r="EI1" s="40"/>
      <c r="EJ1" s="40"/>
      <c r="EQ1" s="40"/>
      <c r="ER1" s="40"/>
      <c r="EY1" s="40"/>
      <c r="EZ1" s="40"/>
      <c r="FG1" s="40"/>
      <c r="FH1" s="40"/>
      <c r="FO1" s="40"/>
      <c r="FP1" s="40"/>
      <c r="FW1" s="40"/>
      <c r="FX1" s="40"/>
      <c r="GE1" s="40"/>
      <c r="GF1" s="40"/>
      <c r="GM1" s="40"/>
      <c r="GN1" s="40"/>
      <c r="GU1" s="40"/>
      <c r="GV1" s="40"/>
      <c r="HC1" s="40"/>
      <c r="HD1" s="40"/>
      <c r="HK1" s="40"/>
      <c r="HL1" s="40"/>
    </row>
    <row r="2" spans="1:220" s="43" customFormat="1" ht="20.25" customHeight="1" x14ac:dyDescent="0.25">
      <c r="A2" s="53"/>
      <c r="B2" s="45"/>
      <c r="C2" s="105"/>
      <c r="D2" s="453" t="s">
        <v>224</v>
      </c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  <c r="P2" s="454"/>
      <c r="Q2" s="454"/>
      <c r="R2" s="154" t="s">
        <v>127</v>
      </c>
      <c r="S2" s="498">
        <v>43009</v>
      </c>
      <c r="T2" s="498"/>
      <c r="AA2" s="155"/>
      <c r="AB2" s="155"/>
      <c r="AI2" s="155"/>
      <c r="AJ2" s="155"/>
      <c r="AQ2" s="155"/>
      <c r="AR2" s="155"/>
      <c r="AY2" s="155"/>
      <c r="AZ2" s="155"/>
      <c r="BG2" s="155"/>
      <c r="BH2" s="155"/>
      <c r="BO2" s="155"/>
      <c r="BP2" s="155"/>
      <c r="BW2" s="155"/>
      <c r="BX2" s="155"/>
      <c r="CE2" s="155"/>
      <c r="CF2" s="155"/>
      <c r="CM2" s="155"/>
      <c r="CN2" s="155"/>
      <c r="CU2" s="155"/>
      <c r="CV2" s="155"/>
      <c r="DC2" s="155"/>
      <c r="DD2" s="155"/>
      <c r="DK2" s="155"/>
      <c r="DL2" s="155"/>
      <c r="DS2" s="155"/>
      <c r="DT2" s="155"/>
      <c r="EA2" s="155"/>
      <c r="EB2" s="155"/>
      <c r="EI2" s="155"/>
      <c r="EJ2" s="155"/>
      <c r="EQ2" s="155"/>
      <c r="ER2" s="155"/>
      <c r="EY2" s="155"/>
      <c r="EZ2" s="155"/>
      <c r="FG2" s="155"/>
      <c r="FH2" s="155"/>
      <c r="FO2" s="155"/>
      <c r="FP2" s="155"/>
      <c r="FW2" s="155"/>
      <c r="FX2" s="155"/>
      <c r="GE2" s="155"/>
      <c r="GF2" s="155"/>
      <c r="GM2" s="155"/>
      <c r="GN2" s="155"/>
      <c r="GU2" s="155"/>
      <c r="GV2" s="155"/>
      <c r="HC2" s="155"/>
      <c r="HD2" s="155"/>
      <c r="HK2" s="155"/>
      <c r="HL2" s="155"/>
    </row>
    <row r="3" spans="1:220" ht="20.25" customHeight="1" thickBot="1" x14ac:dyDescent="0.35">
      <c r="D3" s="44"/>
      <c r="E3" s="82"/>
      <c r="F3" s="82"/>
      <c r="G3" s="74"/>
      <c r="H3" s="76"/>
      <c r="I3" s="74"/>
      <c r="J3" s="74"/>
      <c r="K3" s="71"/>
      <c r="L3" s="40"/>
      <c r="S3" s="40"/>
      <c r="T3" s="40"/>
      <c r="AA3" s="40"/>
      <c r="AB3" s="40"/>
      <c r="AI3" s="40"/>
      <c r="AJ3" s="40"/>
      <c r="AQ3" s="40"/>
      <c r="AR3" s="40"/>
      <c r="AY3" s="40"/>
      <c r="AZ3" s="40"/>
      <c r="BG3" s="40"/>
      <c r="BH3" s="40"/>
      <c r="BO3" s="40"/>
      <c r="BP3" s="40"/>
      <c r="BW3" s="40"/>
      <c r="BX3" s="40"/>
      <c r="CE3" s="40"/>
      <c r="CF3" s="40"/>
      <c r="CM3" s="40"/>
      <c r="CN3" s="40"/>
      <c r="CU3" s="40"/>
      <c r="CV3" s="40"/>
      <c r="DC3" s="40"/>
      <c r="DD3" s="40"/>
      <c r="DK3" s="40"/>
      <c r="DL3" s="40"/>
      <c r="DS3" s="40"/>
      <c r="DT3" s="40"/>
      <c r="EA3" s="40"/>
      <c r="EB3" s="40"/>
      <c r="EI3" s="40"/>
      <c r="EJ3" s="40"/>
      <c r="EQ3" s="40"/>
      <c r="ER3" s="40"/>
      <c r="EY3" s="40"/>
      <c r="EZ3" s="40"/>
      <c r="FG3" s="40"/>
      <c r="FH3" s="40"/>
      <c r="FO3" s="40"/>
      <c r="FP3" s="40"/>
      <c r="FW3" s="40"/>
      <c r="FX3" s="40"/>
      <c r="GE3" s="40"/>
      <c r="GF3" s="40"/>
      <c r="GM3" s="40"/>
      <c r="GN3" s="40"/>
      <c r="GU3" s="40"/>
      <c r="GV3" s="40"/>
      <c r="HC3" s="40"/>
      <c r="HD3" s="40"/>
      <c r="HK3" s="40"/>
      <c r="HL3" s="40"/>
    </row>
    <row r="4" spans="1:220" ht="15" thickBot="1" x14ac:dyDescent="0.35">
      <c r="A4" s="46"/>
      <c r="B4" s="340" t="s">
        <v>214</v>
      </c>
      <c r="C4" s="56"/>
      <c r="D4" s="112" t="s">
        <v>65</v>
      </c>
      <c r="E4" s="398" t="s">
        <v>226</v>
      </c>
      <c r="F4" s="398" t="s">
        <v>227</v>
      </c>
      <c r="G4" s="398" t="s">
        <v>228</v>
      </c>
      <c r="H4" s="398" t="s">
        <v>229</v>
      </c>
      <c r="I4" s="398" t="s">
        <v>230</v>
      </c>
      <c r="J4" s="398" t="s">
        <v>231</v>
      </c>
      <c r="K4" s="398" t="s">
        <v>232</v>
      </c>
      <c r="L4" s="398" t="s">
        <v>233</v>
      </c>
      <c r="M4" s="398" t="s">
        <v>234</v>
      </c>
      <c r="N4" s="398" t="s">
        <v>121</v>
      </c>
      <c r="O4" s="398" t="s">
        <v>122</v>
      </c>
      <c r="P4" s="398" t="s">
        <v>123</v>
      </c>
      <c r="Q4" s="398" t="s">
        <v>124</v>
      </c>
      <c r="R4" s="398" t="s">
        <v>125</v>
      </c>
      <c r="S4" s="398" t="s">
        <v>126</v>
      </c>
      <c r="T4" s="115" t="s">
        <v>30</v>
      </c>
    </row>
    <row r="5" spans="1:220" ht="15" thickBot="1" x14ac:dyDescent="0.35">
      <c r="A5" s="120"/>
      <c r="B5" s="341" t="s">
        <v>426</v>
      </c>
      <c r="C5" s="57"/>
      <c r="D5" s="124" t="s">
        <v>235</v>
      </c>
      <c r="E5" s="121">
        <f>IFERROR(E39/E6,0)</f>
        <v>0</v>
      </c>
      <c r="F5" s="121">
        <f t="shared" ref="F5:T5" si="0">IFERROR(F39/F6,0)</f>
        <v>0</v>
      </c>
      <c r="G5" s="121">
        <f t="shared" si="0"/>
        <v>0</v>
      </c>
      <c r="H5" s="121">
        <f t="shared" si="0"/>
        <v>0</v>
      </c>
      <c r="I5" s="121">
        <f t="shared" si="0"/>
        <v>0</v>
      </c>
      <c r="J5" s="121">
        <f t="shared" si="0"/>
        <v>0</v>
      </c>
      <c r="K5" s="121">
        <f t="shared" si="0"/>
        <v>0</v>
      </c>
      <c r="L5" s="121">
        <f t="shared" si="0"/>
        <v>0</v>
      </c>
      <c r="M5" s="121">
        <f t="shared" si="0"/>
        <v>0</v>
      </c>
      <c r="N5" s="121">
        <f t="shared" si="0"/>
        <v>0</v>
      </c>
      <c r="O5" s="121">
        <f t="shared" si="0"/>
        <v>0</v>
      </c>
      <c r="P5" s="121">
        <f t="shared" si="0"/>
        <v>0</v>
      </c>
      <c r="Q5" s="121">
        <f t="shared" si="0"/>
        <v>0</v>
      </c>
      <c r="R5" s="121">
        <f t="shared" si="0"/>
        <v>0</v>
      </c>
      <c r="S5" s="121">
        <f t="shared" si="0"/>
        <v>0</v>
      </c>
      <c r="T5" s="121">
        <f t="shared" si="0"/>
        <v>0</v>
      </c>
    </row>
    <row r="6" spans="1:220" ht="15" thickBot="1" x14ac:dyDescent="0.35">
      <c r="A6" s="45"/>
      <c r="B6" s="342" t="s">
        <v>427</v>
      </c>
      <c r="C6" s="57"/>
      <c r="D6" s="92" t="s">
        <v>128</v>
      </c>
      <c r="E6" s="400">
        <v>5</v>
      </c>
      <c r="F6" s="401">
        <v>6</v>
      </c>
      <c r="G6" s="401">
        <v>0</v>
      </c>
      <c r="H6" s="401">
        <v>5</v>
      </c>
      <c r="I6" s="401">
        <v>3</v>
      </c>
      <c r="J6" s="401">
        <v>4</v>
      </c>
      <c r="K6" s="401">
        <v>6</v>
      </c>
      <c r="L6" s="401">
        <v>6</v>
      </c>
      <c r="M6" s="401">
        <v>5</v>
      </c>
      <c r="N6" s="401">
        <v>5</v>
      </c>
      <c r="O6" s="401">
        <v>5</v>
      </c>
      <c r="P6" s="401">
        <v>0</v>
      </c>
      <c r="Q6" s="401">
        <v>6</v>
      </c>
      <c r="R6" s="401">
        <v>6</v>
      </c>
      <c r="S6" s="401">
        <v>200</v>
      </c>
      <c r="T6" s="113">
        <f>SUM(E6:S6)</f>
        <v>262</v>
      </c>
    </row>
    <row r="7" spans="1:220" ht="13.5" customHeight="1" thickBot="1" x14ac:dyDescent="0.35">
      <c r="A7" s="45"/>
      <c r="B7" s="343" t="s">
        <v>428</v>
      </c>
      <c r="C7" s="57"/>
      <c r="D7" s="122" t="s">
        <v>66</v>
      </c>
      <c r="E7" s="123">
        <f t="shared" ref="E7:T7" si="1">IFERROR(E39/(E6*(COUNT(E8:E38))),0)</f>
        <v>0</v>
      </c>
      <c r="F7" s="123">
        <f t="shared" si="1"/>
        <v>0</v>
      </c>
      <c r="G7" s="123">
        <f t="shared" si="1"/>
        <v>0</v>
      </c>
      <c r="H7" s="123">
        <f t="shared" si="1"/>
        <v>0</v>
      </c>
      <c r="I7" s="123">
        <f t="shared" si="1"/>
        <v>0</v>
      </c>
      <c r="J7" s="123">
        <f t="shared" si="1"/>
        <v>0</v>
      </c>
      <c r="K7" s="123">
        <f t="shared" si="1"/>
        <v>0</v>
      </c>
      <c r="L7" s="123">
        <f t="shared" si="1"/>
        <v>0</v>
      </c>
      <c r="M7" s="123">
        <f t="shared" si="1"/>
        <v>0</v>
      </c>
      <c r="N7" s="123">
        <f t="shared" si="1"/>
        <v>0</v>
      </c>
      <c r="O7" s="123">
        <f t="shared" si="1"/>
        <v>0</v>
      </c>
      <c r="P7" s="123">
        <f t="shared" si="1"/>
        <v>0</v>
      </c>
      <c r="Q7" s="123">
        <f t="shared" si="1"/>
        <v>0</v>
      </c>
      <c r="R7" s="123">
        <f t="shared" si="1"/>
        <v>0</v>
      </c>
      <c r="S7" s="123">
        <f t="shared" si="1"/>
        <v>0</v>
      </c>
      <c r="T7" s="125">
        <f t="shared" si="1"/>
        <v>0</v>
      </c>
    </row>
    <row r="8" spans="1:220" ht="13.5" customHeight="1" x14ac:dyDescent="0.3">
      <c r="A8" s="45"/>
      <c r="B8" s="342" t="s">
        <v>429</v>
      </c>
      <c r="C8" s="57"/>
      <c r="D8" s="116">
        <v>1</v>
      </c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4"/>
      <c r="S8" s="364"/>
      <c r="T8" s="126">
        <f>SUM(E8:S8)</f>
        <v>0</v>
      </c>
    </row>
    <row r="9" spans="1:220" ht="13.5" customHeight="1" x14ac:dyDescent="0.3">
      <c r="A9" s="45"/>
      <c r="B9" s="343" t="s">
        <v>434</v>
      </c>
      <c r="C9" s="57"/>
      <c r="D9" s="117">
        <v>2</v>
      </c>
      <c r="E9" s="353"/>
      <c r="F9" s="353"/>
      <c r="G9" s="353"/>
      <c r="H9" s="353"/>
      <c r="I9" s="353"/>
      <c r="J9" s="353"/>
      <c r="K9" s="353"/>
      <c r="L9" s="353"/>
      <c r="M9" s="353"/>
      <c r="N9" s="353"/>
      <c r="O9" s="353"/>
      <c r="P9" s="353"/>
      <c r="Q9" s="353"/>
      <c r="R9" s="353"/>
      <c r="S9" s="353"/>
      <c r="T9" s="127">
        <f>SUM(E9:S9)</f>
        <v>0</v>
      </c>
    </row>
    <row r="10" spans="1:220" ht="13.5" customHeight="1" x14ac:dyDescent="0.3">
      <c r="A10" s="45"/>
      <c r="B10" s="342" t="s">
        <v>430</v>
      </c>
      <c r="C10" s="57"/>
      <c r="D10" s="117">
        <v>3</v>
      </c>
      <c r="E10" s="353"/>
      <c r="F10" s="353"/>
      <c r="G10" s="353"/>
      <c r="H10" s="353"/>
      <c r="I10" s="353"/>
      <c r="J10" s="353"/>
      <c r="K10" s="353"/>
      <c r="L10" s="353"/>
      <c r="M10" s="353"/>
      <c r="N10" s="353"/>
      <c r="O10" s="353"/>
      <c r="P10" s="353"/>
      <c r="Q10" s="353"/>
      <c r="R10" s="353"/>
      <c r="S10" s="353"/>
      <c r="T10" s="127">
        <f t="shared" ref="T10:T38" si="2">SUM(E10:S10)</f>
        <v>0</v>
      </c>
    </row>
    <row r="11" spans="1:220" ht="13.5" customHeight="1" x14ac:dyDescent="0.3">
      <c r="A11" s="45"/>
      <c r="B11" s="343" t="s">
        <v>431</v>
      </c>
      <c r="C11" s="57"/>
      <c r="D11" s="117">
        <v>4</v>
      </c>
      <c r="E11" s="353"/>
      <c r="F11" s="353"/>
      <c r="G11" s="353"/>
      <c r="H11" s="353"/>
      <c r="I11" s="353"/>
      <c r="J11" s="353"/>
      <c r="K11" s="353"/>
      <c r="L11" s="353"/>
      <c r="M11" s="353"/>
      <c r="N11" s="353"/>
      <c r="O11" s="353"/>
      <c r="P11" s="353"/>
      <c r="Q11" s="353"/>
      <c r="R11" s="353"/>
      <c r="S11" s="353"/>
      <c r="T11" s="127">
        <f t="shared" si="2"/>
        <v>0</v>
      </c>
    </row>
    <row r="12" spans="1:220" ht="13.5" customHeight="1" x14ac:dyDescent="0.3">
      <c r="A12" s="45"/>
      <c r="B12" s="342" t="s">
        <v>432</v>
      </c>
      <c r="C12" s="57"/>
      <c r="D12" s="117">
        <v>5</v>
      </c>
      <c r="E12" s="353"/>
      <c r="F12" s="353"/>
      <c r="G12" s="353"/>
      <c r="H12" s="353"/>
      <c r="I12" s="353"/>
      <c r="J12" s="353"/>
      <c r="K12" s="353"/>
      <c r="L12" s="353"/>
      <c r="M12" s="353"/>
      <c r="N12" s="353"/>
      <c r="O12" s="353"/>
      <c r="P12" s="353"/>
      <c r="Q12" s="353"/>
      <c r="R12" s="353"/>
      <c r="S12" s="353"/>
      <c r="T12" s="127">
        <f t="shared" si="2"/>
        <v>0</v>
      </c>
    </row>
    <row r="13" spans="1:220" ht="13.5" customHeight="1" x14ac:dyDescent="0.3">
      <c r="A13" s="45"/>
      <c r="B13" s="343" t="s">
        <v>433</v>
      </c>
      <c r="C13" s="57"/>
      <c r="D13" s="117">
        <v>6</v>
      </c>
      <c r="E13" s="353"/>
      <c r="F13" s="353"/>
      <c r="G13" s="353"/>
      <c r="H13" s="353"/>
      <c r="I13" s="353"/>
      <c r="J13" s="353"/>
      <c r="K13" s="353"/>
      <c r="L13" s="353"/>
      <c r="M13" s="353"/>
      <c r="N13" s="353"/>
      <c r="O13" s="353"/>
      <c r="P13" s="353"/>
      <c r="Q13" s="353"/>
      <c r="R13" s="353"/>
      <c r="S13" s="353"/>
      <c r="T13" s="127">
        <f t="shared" si="2"/>
        <v>0</v>
      </c>
    </row>
    <row r="14" spans="1:220" ht="13.5" customHeight="1" x14ac:dyDescent="0.3">
      <c r="A14" s="45"/>
      <c r="B14" s="342" t="s">
        <v>424</v>
      </c>
      <c r="C14" s="57"/>
      <c r="D14" s="117">
        <v>7</v>
      </c>
      <c r="E14" s="353"/>
      <c r="F14" s="353"/>
      <c r="G14" s="353"/>
      <c r="H14" s="353"/>
      <c r="I14" s="353"/>
      <c r="J14" s="353"/>
      <c r="K14" s="353"/>
      <c r="L14" s="353"/>
      <c r="M14" s="353"/>
      <c r="N14" s="353"/>
      <c r="O14" s="353"/>
      <c r="P14" s="353"/>
      <c r="Q14" s="353"/>
      <c r="R14" s="353"/>
      <c r="S14" s="353"/>
      <c r="T14" s="127">
        <f t="shared" si="2"/>
        <v>0</v>
      </c>
    </row>
    <row r="15" spans="1:220" ht="13.5" customHeight="1" x14ac:dyDescent="0.3">
      <c r="A15" s="45"/>
      <c r="B15" s="343" t="s">
        <v>425</v>
      </c>
      <c r="C15" s="57"/>
      <c r="D15" s="117">
        <v>8</v>
      </c>
      <c r="E15" s="353"/>
      <c r="F15" s="353"/>
      <c r="G15" s="353"/>
      <c r="H15" s="353"/>
      <c r="I15" s="353"/>
      <c r="J15" s="353"/>
      <c r="K15" s="353"/>
      <c r="L15" s="353"/>
      <c r="M15" s="353"/>
      <c r="N15" s="353"/>
      <c r="O15" s="353"/>
      <c r="P15" s="353"/>
      <c r="Q15" s="353"/>
      <c r="R15" s="353"/>
      <c r="S15" s="353"/>
      <c r="T15" s="127">
        <f t="shared" si="2"/>
        <v>0</v>
      </c>
    </row>
    <row r="16" spans="1:220" ht="13.5" customHeight="1" thickBot="1" x14ac:dyDescent="0.35">
      <c r="A16" s="45"/>
      <c r="B16" s="344" t="s">
        <v>453</v>
      </c>
      <c r="C16" s="57"/>
      <c r="D16" s="117">
        <v>9</v>
      </c>
      <c r="E16" s="353"/>
      <c r="F16" s="353"/>
      <c r="G16" s="353"/>
      <c r="H16" s="353"/>
      <c r="I16" s="353"/>
      <c r="J16" s="353"/>
      <c r="K16" s="353"/>
      <c r="L16" s="353"/>
      <c r="M16" s="353"/>
      <c r="N16" s="353"/>
      <c r="O16" s="353"/>
      <c r="P16" s="353"/>
      <c r="Q16" s="353"/>
      <c r="R16" s="353"/>
      <c r="S16" s="353"/>
      <c r="T16" s="127">
        <f t="shared" si="2"/>
        <v>0</v>
      </c>
    </row>
    <row r="17" spans="1:20" ht="13.5" customHeight="1" x14ac:dyDescent="0.3">
      <c r="A17" s="45"/>
      <c r="B17" s="152"/>
      <c r="D17" s="117">
        <v>10</v>
      </c>
      <c r="E17" s="353"/>
      <c r="F17" s="353"/>
      <c r="G17" s="353"/>
      <c r="H17" s="353"/>
      <c r="I17" s="353"/>
      <c r="J17" s="353"/>
      <c r="K17" s="353"/>
      <c r="L17" s="353"/>
      <c r="M17" s="353"/>
      <c r="N17" s="353"/>
      <c r="O17" s="353"/>
      <c r="P17" s="353"/>
      <c r="Q17" s="353"/>
      <c r="R17" s="353"/>
      <c r="S17" s="353"/>
      <c r="T17" s="127">
        <f t="shared" si="2"/>
        <v>0</v>
      </c>
    </row>
    <row r="18" spans="1:20" ht="13.5" customHeight="1" x14ac:dyDescent="0.3">
      <c r="A18" s="45"/>
      <c r="B18" s="152"/>
      <c r="D18" s="117">
        <v>11</v>
      </c>
      <c r="E18" s="353"/>
      <c r="F18" s="353"/>
      <c r="G18" s="353"/>
      <c r="H18" s="353"/>
      <c r="I18" s="353"/>
      <c r="J18" s="353"/>
      <c r="K18" s="353"/>
      <c r="L18" s="353"/>
      <c r="M18" s="353"/>
      <c r="N18" s="353"/>
      <c r="O18" s="353"/>
      <c r="P18" s="353"/>
      <c r="Q18" s="353"/>
      <c r="R18" s="353"/>
      <c r="S18" s="353"/>
      <c r="T18" s="127">
        <f t="shared" si="2"/>
        <v>0</v>
      </c>
    </row>
    <row r="19" spans="1:20" ht="13.5" customHeight="1" x14ac:dyDescent="0.3">
      <c r="A19" s="45"/>
      <c r="B19" s="152"/>
      <c r="D19" s="117">
        <v>12</v>
      </c>
      <c r="E19" s="353"/>
      <c r="F19" s="353"/>
      <c r="G19" s="353"/>
      <c r="H19" s="353"/>
      <c r="I19" s="353"/>
      <c r="J19" s="353"/>
      <c r="K19" s="353"/>
      <c r="L19" s="353"/>
      <c r="M19" s="353"/>
      <c r="N19" s="353"/>
      <c r="O19" s="353"/>
      <c r="P19" s="353"/>
      <c r="Q19" s="353"/>
      <c r="R19" s="353"/>
      <c r="S19" s="353"/>
      <c r="T19" s="127">
        <f t="shared" si="2"/>
        <v>0</v>
      </c>
    </row>
    <row r="20" spans="1:20" ht="13.5" customHeight="1" x14ac:dyDescent="0.3">
      <c r="A20" s="45"/>
      <c r="D20" s="117">
        <v>13</v>
      </c>
      <c r="E20" s="353"/>
      <c r="F20" s="353"/>
      <c r="G20" s="353"/>
      <c r="H20" s="353"/>
      <c r="I20" s="353"/>
      <c r="J20" s="353"/>
      <c r="K20" s="353"/>
      <c r="L20" s="353"/>
      <c r="M20" s="353"/>
      <c r="N20" s="353"/>
      <c r="O20" s="353"/>
      <c r="P20" s="353"/>
      <c r="Q20" s="353"/>
      <c r="R20" s="353"/>
      <c r="S20" s="353"/>
      <c r="T20" s="127">
        <f t="shared" si="2"/>
        <v>0</v>
      </c>
    </row>
    <row r="21" spans="1:20" ht="13.5" customHeight="1" x14ac:dyDescent="0.3">
      <c r="A21" s="45"/>
      <c r="D21" s="117">
        <v>14</v>
      </c>
      <c r="E21" s="353"/>
      <c r="F21" s="353"/>
      <c r="G21" s="353"/>
      <c r="H21" s="353"/>
      <c r="I21" s="353"/>
      <c r="J21" s="353"/>
      <c r="K21" s="353"/>
      <c r="L21" s="353"/>
      <c r="M21" s="353"/>
      <c r="N21" s="353"/>
      <c r="O21" s="353"/>
      <c r="P21" s="353"/>
      <c r="Q21" s="353"/>
      <c r="R21" s="353"/>
      <c r="S21" s="353"/>
      <c r="T21" s="127">
        <f t="shared" si="2"/>
        <v>0</v>
      </c>
    </row>
    <row r="22" spans="1:20" ht="13.5" customHeight="1" x14ac:dyDescent="0.3">
      <c r="A22" s="45"/>
      <c r="D22" s="117">
        <v>15</v>
      </c>
      <c r="E22" s="353"/>
      <c r="F22" s="353"/>
      <c r="G22" s="353"/>
      <c r="H22" s="353"/>
      <c r="I22" s="353"/>
      <c r="J22" s="353"/>
      <c r="K22" s="353"/>
      <c r="L22" s="353"/>
      <c r="M22" s="353"/>
      <c r="N22" s="353"/>
      <c r="O22" s="353"/>
      <c r="P22" s="353"/>
      <c r="Q22" s="353"/>
      <c r="R22" s="353"/>
      <c r="S22" s="353"/>
      <c r="T22" s="127">
        <f t="shared" si="2"/>
        <v>0</v>
      </c>
    </row>
    <row r="23" spans="1:20" ht="13.5" customHeight="1" x14ac:dyDescent="0.3">
      <c r="A23" s="45"/>
      <c r="D23" s="117">
        <v>16</v>
      </c>
      <c r="E23" s="353"/>
      <c r="F23" s="353"/>
      <c r="G23" s="353"/>
      <c r="H23" s="353"/>
      <c r="I23" s="353"/>
      <c r="J23" s="353"/>
      <c r="K23" s="353"/>
      <c r="L23" s="353"/>
      <c r="M23" s="353"/>
      <c r="N23" s="353"/>
      <c r="O23" s="353"/>
      <c r="P23" s="353"/>
      <c r="Q23" s="353"/>
      <c r="R23" s="353"/>
      <c r="S23" s="353"/>
      <c r="T23" s="127">
        <f t="shared" si="2"/>
        <v>0</v>
      </c>
    </row>
    <row r="24" spans="1:20" ht="13.5" customHeight="1" x14ac:dyDescent="0.3">
      <c r="A24" s="45"/>
      <c r="D24" s="117">
        <v>17</v>
      </c>
      <c r="E24" s="353"/>
      <c r="F24" s="353"/>
      <c r="G24" s="353"/>
      <c r="H24" s="353"/>
      <c r="I24" s="353"/>
      <c r="J24" s="353"/>
      <c r="K24" s="353"/>
      <c r="L24" s="353"/>
      <c r="M24" s="353"/>
      <c r="N24" s="353"/>
      <c r="O24" s="353"/>
      <c r="P24" s="353"/>
      <c r="Q24" s="353"/>
      <c r="R24" s="353"/>
      <c r="S24" s="353"/>
      <c r="T24" s="127">
        <f t="shared" si="2"/>
        <v>0</v>
      </c>
    </row>
    <row r="25" spans="1:20" ht="13.5" customHeight="1" x14ac:dyDescent="0.3">
      <c r="A25" s="45"/>
      <c r="D25" s="117">
        <v>18</v>
      </c>
      <c r="E25" s="353"/>
      <c r="F25" s="353"/>
      <c r="G25" s="353"/>
      <c r="H25" s="353"/>
      <c r="I25" s="353"/>
      <c r="J25" s="353"/>
      <c r="K25" s="353"/>
      <c r="L25" s="353"/>
      <c r="M25" s="353"/>
      <c r="N25" s="353"/>
      <c r="O25" s="353"/>
      <c r="P25" s="353"/>
      <c r="Q25" s="353"/>
      <c r="R25" s="353"/>
      <c r="S25" s="353"/>
      <c r="T25" s="127">
        <f t="shared" si="2"/>
        <v>0</v>
      </c>
    </row>
    <row r="26" spans="1:20" ht="13.5" customHeight="1" x14ac:dyDescent="0.3">
      <c r="A26" s="45"/>
      <c r="D26" s="117">
        <v>19</v>
      </c>
      <c r="E26" s="353"/>
      <c r="F26" s="353"/>
      <c r="G26" s="353"/>
      <c r="H26" s="353"/>
      <c r="I26" s="353"/>
      <c r="J26" s="353"/>
      <c r="K26" s="353"/>
      <c r="L26" s="353"/>
      <c r="M26" s="353"/>
      <c r="N26" s="353"/>
      <c r="O26" s="353"/>
      <c r="P26" s="353"/>
      <c r="Q26" s="353"/>
      <c r="R26" s="353"/>
      <c r="S26" s="353"/>
      <c r="T26" s="127">
        <f t="shared" si="2"/>
        <v>0</v>
      </c>
    </row>
    <row r="27" spans="1:20" ht="13.5" customHeight="1" x14ac:dyDescent="0.3">
      <c r="A27" s="45"/>
      <c r="D27" s="117">
        <v>20</v>
      </c>
      <c r="E27" s="353"/>
      <c r="F27" s="353"/>
      <c r="G27" s="353"/>
      <c r="H27" s="353"/>
      <c r="I27" s="353"/>
      <c r="J27" s="353"/>
      <c r="K27" s="353"/>
      <c r="L27" s="353"/>
      <c r="M27" s="353"/>
      <c r="N27" s="353"/>
      <c r="O27" s="353"/>
      <c r="P27" s="353"/>
      <c r="Q27" s="353"/>
      <c r="R27" s="353"/>
      <c r="S27" s="353"/>
      <c r="T27" s="127">
        <f t="shared" si="2"/>
        <v>0</v>
      </c>
    </row>
    <row r="28" spans="1:20" ht="13.5" customHeight="1" x14ac:dyDescent="0.3">
      <c r="A28" s="45"/>
      <c r="D28" s="117">
        <v>21</v>
      </c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  <c r="S28" s="353"/>
      <c r="T28" s="127">
        <f t="shared" si="2"/>
        <v>0</v>
      </c>
    </row>
    <row r="29" spans="1:20" ht="13.5" customHeight="1" x14ac:dyDescent="0.3">
      <c r="A29" s="45"/>
      <c r="D29" s="117">
        <v>22</v>
      </c>
      <c r="E29" s="353"/>
      <c r="F29" s="353"/>
      <c r="G29" s="353"/>
      <c r="H29" s="353"/>
      <c r="I29" s="353"/>
      <c r="J29" s="353"/>
      <c r="K29" s="353"/>
      <c r="L29" s="353"/>
      <c r="M29" s="353"/>
      <c r="N29" s="353"/>
      <c r="O29" s="353"/>
      <c r="P29" s="353"/>
      <c r="Q29" s="353"/>
      <c r="R29" s="353"/>
      <c r="S29" s="353"/>
      <c r="T29" s="127">
        <f t="shared" si="2"/>
        <v>0</v>
      </c>
    </row>
    <row r="30" spans="1:20" ht="13.5" customHeight="1" x14ac:dyDescent="0.3">
      <c r="A30" s="45"/>
      <c r="D30" s="117">
        <v>23</v>
      </c>
      <c r="E30" s="353"/>
      <c r="F30" s="353"/>
      <c r="G30" s="353"/>
      <c r="H30" s="353"/>
      <c r="I30" s="353"/>
      <c r="J30" s="353"/>
      <c r="K30" s="353"/>
      <c r="L30" s="353"/>
      <c r="M30" s="353"/>
      <c r="N30" s="353"/>
      <c r="O30" s="353"/>
      <c r="P30" s="353"/>
      <c r="Q30" s="353"/>
      <c r="R30" s="353"/>
      <c r="S30" s="353"/>
      <c r="T30" s="127">
        <f t="shared" si="2"/>
        <v>0</v>
      </c>
    </row>
    <row r="31" spans="1:20" ht="13.5" customHeight="1" x14ac:dyDescent="0.3">
      <c r="A31" s="45"/>
      <c r="D31" s="117">
        <v>24</v>
      </c>
      <c r="E31" s="353"/>
      <c r="F31" s="353"/>
      <c r="G31" s="353"/>
      <c r="H31" s="353"/>
      <c r="I31" s="353"/>
      <c r="J31" s="353"/>
      <c r="K31" s="353"/>
      <c r="L31" s="353"/>
      <c r="M31" s="353"/>
      <c r="N31" s="353"/>
      <c r="O31" s="353"/>
      <c r="P31" s="353"/>
      <c r="Q31" s="353"/>
      <c r="R31" s="353"/>
      <c r="S31" s="353"/>
      <c r="T31" s="127">
        <f t="shared" si="2"/>
        <v>0</v>
      </c>
    </row>
    <row r="32" spans="1:20" ht="13.5" customHeight="1" x14ac:dyDescent="0.3">
      <c r="A32" s="45"/>
      <c r="D32" s="117">
        <v>25</v>
      </c>
      <c r="E32" s="353"/>
      <c r="F32" s="353"/>
      <c r="G32" s="353"/>
      <c r="H32" s="353"/>
      <c r="I32" s="353"/>
      <c r="J32" s="353"/>
      <c r="K32" s="353"/>
      <c r="L32" s="353"/>
      <c r="M32" s="353"/>
      <c r="N32" s="353"/>
      <c r="O32" s="353"/>
      <c r="P32" s="353"/>
      <c r="Q32" s="353"/>
      <c r="R32" s="353"/>
      <c r="S32" s="353"/>
      <c r="T32" s="127">
        <f t="shared" si="2"/>
        <v>0</v>
      </c>
    </row>
    <row r="33" spans="1:20" ht="13.5" customHeight="1" x14ac:dyDescent="0.3">
      <c r="A33" s="45"/>
      <c r="D33" s="117">
        <v>26</v>
      </c>
      <c r="E33" s="353"/>
      <c r="F33" s="353"/>
      <c r="G33" s="353"/>
      <c r="H33" s="353"/>
      <c r="I33" s="353"/>
      <c r="J33" s="353"/>
      <c r="K33" s="353"/>
      <c r="L33" s="353"/>
      <c r="M33" s="353"/>
      <c r="N33" s="353"/>
      <c r="O33" s="353"/>
      <c r="P33" s="353"/>
      <c r="Q33" s="353"/>
      <c r="R33" s="353"/>
      <c r="S33" s="353"/>
      <c r="T33" s="127">
        <f t="shared" si="2"/>
        <v>0</v>
      </c>
    </row>
    <row r="34" spans="1:20" ht="13.5" customHeight="1" x14ac:dyDescent="0.3">
      <c r="A34" s="45"/>
      <c r="D34" s="117">
        <v>27</v>
      </c>
      <c r="E34" s="353"/>
      <c r="F34" s="353"/>
      <c r="G34" s="353"/>
      <c r="H34" s="353"/>
      <c r="I34" s="353"/>
      <c r="J34" s="353"/>
      <c r="K34" s="353"/>
      <c r="L34" s="353"/>
      <c r="M34" s="353"/>
      <c r="N34" s="353"/>
      <c r="O34" s="353"/>
      <c r="P34" s="353"/>
      <c r="Q34" s="353"/>
      <c r="R34" s="353"/>
      <c r="S34" s="353"/>
      <c r="T34" s="127">
        <f t="shared" si="2"/>
        <v>0</v>
      </c>
    </row>
    <row r="35" spans="1:20" ht="13.5" customHeight="1" x14ac:dyDescent="0.3">
      <c r="A35" s="45"/>
      <c r="D35" s="117">
        <v>28</v>
      </c>
      <c r="E35" s="353"/>
      <c r="F35" s="353"/>
      <c r="G35" s="353"/>
      <c r="H35" s="353"/>
      <c r="I35" s="353"/>
      <c r="J35" s="353"/>
      <c r="K35" s="353"/>
      <c r="L35" s="353"/>
      <c r="M35" s="353"/>
      <c r="N35" s="353"/>
      <c r="O35" s="353"/>
      <c r="P35" s="353"/>
      <c r="Q35" s="353"/>
      <c r="R35" s="353"/>
      <c r="S35" s="353"/>
      <c r="T35" s="127">
        <f t="shared" si="2"/>
        <v>0</v>
      </c>
    </row>
    <row r="36" spans="1:20" ht="13.5" customHeight="1" x14ac:dyDescent="0.3">
      <c r="A36" s="45"/>
      <c r="D36" s="117">
        <v>29</v>
      </c>
      <c r="E36" s="353"/>
      <c r="F36" s="353"/>
      <c r="G36" s="353"/>
      <c r="H36" s="353"/>
      <c r="I36" s="353"/>
      <c r="J36" s="353"/>
      <c r="K36" s="353"/>
      <c r="L36" s="353"/>
      <c r="M36" s="353"/>
      <c r="N36" s="353"/>
      <c r="O36" s="353"/>
      <c r="P36" s="353"/>
      <c r="Q36" s="353"/>
      <c r="R36" s="353"/>
      <c r="S36" s="353"/>
      <c r="T36" s="127">
        <f t="shared" si="2"/>
        <v>0</v>
      </c>
    </row>
    <row r="37" spans="1:20" ht="13.5" customHeight="1" x14ac:dyDescent="0.3">
      <c r="A37" s="45"/>
      <c r="D37" s="117">
        <v>30</v>
      </c>
      <c r="E37" s="353"/>
      <c r="F37" s="353"/>
      <c r="G37" s="353"/>
      <c r="H37" s="353"/>
      <c r="I37" s="353"/>
      <c r="J37" s="353"/>
      <c r="K37" s="353"/>
      <c r="L37" s="353"/>
      <c r="M37" s="353"/>
      <c r="N37" s="353"/>
      <c r="O37" s="353"/>
      <c r="P37" s="353"/>
      <c r="Q37" s="353"/>
      <c r="R37" s="353"/>
      <c r="S37" s="353"/>
      <c r="T37" s="127">
        <f t="shared" si="2"/>
        <v>0</v>
      </c>
    </row>
    <row r="38" spans="1:20" ht="13.5" customHeight="1" thickBot="1" x14ac:dyDescent="0.35">
      <c r="A38" s="45"/>
      <c r="D38" s="117">
        <v>31</v>
      </c>
      <c r="E38" s="353"/>
      <c r="F38" s="353"/>
      <c r="G38" s="353"/>
      <c r="H38" s="353"/>
      <c r="I38" s="353"/>
      <c r="J38" s="353"/>
      <c r="K38" s="353"/>
      <c r="L38" s="353"/>
      <c r="M38" s="353"/>
      <c r="N38" s="353"/>
      <c r="O38" s="353"/>
      <c r="P38" s="353"/>
      <c r="Q38" s="353"/>
      <c r="R38" s="353"/>
      <c r="S38" s="353"/>
      <c r="T38" s="127">
        <f t="shared" si="2"/>
        <v>0</v>
      </c>
    </row>
    <row r="39" spans="1:20" ht="15" thickBot="1" x14ac:dyDescent="0.35">
      <c r="A39" s="45"/>
      <c r="D39" s="118" t="s">
        <v>30</v>
      </c>
      <c r="E39" s="118">
        <f>SUM(E8:E38)</f>
        <v>0</v>
      </c>
      <c r="F39" s="118">
        <f t="shared" ref="F39:T39" si="3">SUM(F8:F38)</f>
        <v>0</v>
      </c>
      <c r="G39" s="118">
        <f t="shared" si="3"/>
        <v>0</v>
      </c>
      <c r="H39" s="118">
        <f t="shared" si="3"/>
        <v>0</v>
      </c>
      <c r="I39" s="118">
        <f t="shared" si="3"/>
        <v>0</v>
      </c>
      <c r="J39" s="118">
        <f t="shared" si="3"/>
        <v>0</v>
      </c>
      <c r="K39" s="118">
        <f t="shared" si="3"/>
        <v>0</v>
      </c>
      <c r="L39" s="118">
        <f t="shared" si="3"/>
        <v>0</v>
      </c>
      <c r="M39" s="118">
        <f t="shared" si="3"/>
        <v>0</v>
      </c>
      <c r="N39" s="118">
        <f t="shared" si="3"/>
        <v>0</v>
      </c>
      <c r="O39" s="118">
        <f t="shared" si="3"/>
        <v>0</v>
      </c>
      <c r="P39" s="118">
        <f t="shared" si="3"/>
        <v>0</v>
      </c>
      <c r="Q39" s="118">
        <f t="shared" si="3"/>
        <v>0</v>
      </c>
      <c r="R39" s="118">
        <f t="shared" si="3"/>
        <v>0</v>
      </c>
      <c r="S39" s="118">
        <f t="shared" si="3"/>
        <v>0</v>
      </c>
      <c r="T39" s="119">
        <f t="shared" si="3"/>
        <v>0</v>
      </c>
    </row>
    <row r="40" spans="1:20" ht="14.25" x14ac:dyDescent="0.3">
      <c r="A40" s="45"/>
    </row>
    <row r="41" spans="1:20" ht="14.25" x14ac:dyDescent="0.3">
      <c r="A41" s="45"/>
    </row>
    <row r="42" spans="1:20" ht="14.25" x14ac:dyDescent="0.3">
      <c r="A42" s="45"/>
    </row>
    <row r="43" spans="1:20" ht="14.25" x14ac:dyDescent="0.3">
      <c r="A43" s="45"/>
    </row>
    <row r="44" spans="1:20" ht="14.25" x14ac:dyDescent="0.3">
      <c r="A44" s="45"/>
    </row>
    <row r="45" spans="1:20" ht="14.25" x14ac:dyDescent="0.3">
      <c r="A45" s="45"/>
    </row>
    <row r="46" spans="1:20" ht="14.25" x14ac:dyDescent="0.3">
      <c r="A46" s="45"/>
    </row>
    <row r="47" spans="1:20" ht="14.25" x14ac:dyDescent="0.3">
      <c r="A47" s="45"/>
    </row>
    <row r="48" spans="1:20" ht="14.25" x14ac:dyDescent="0.3">
      <c r="A48" s="45"/>
    </row>
    <row r="49" spans="1:1" ht="14.25" x14ac:dyDescent="0.3">
      <c r="A49" s="45"/>
    </row>
    <row r="50" spans="1:1" ht="14.25" x14ac:dyDescent="0.3">
      <c r="A50" s="45"/>
    </row>
    <row r="51" spans="1:1" ht="14.25" x14ac:dyDescent="0.3">
      <c r="A51" s="45"/>
    </row>
    <row r="52" spans="1:1" ht="14.25" x14ac:dyDescent="0.3">
      <c r="A52" s="45"/>
    </row>
    <row r="53" spans="1:1" ht="14.25" x14ac:dyDescent="0.3">
      <c r="A53" s="45"/>
    </row>
  </sheetData>
  <sheetProtection algorithmName="SHA-512" hashValue="JBbAXI3Wm5l3a4651E0FVnr95D8V+yQvzZgx5RFzIkOjfmlaCLbpsjOaAgFuBz+wVygeKhBDW2Kt5V2zlBqdfQ==" saltValue="+KoNk4UGK3oFf6Yj7RsCVw==" spinCount="100000" sheet="1" objects="1" scenarios="1" selectLockedCells="1"/>
  <mergeCells count="2">
    <mergeCell ref="S2:T2"/>
    <mergeCell ref="D2:Q2"/>
  </mergeCells>
  <conditionalFormatting sqref="D6:T38">
    <cfRule type="cellIs" dxfId="234" priority="1" operator="equal">
      <formula>#REF!</formula>
    </cfRule>
    <cfRule type="cellIs" dxfId="233" priority="2" operator="equal">
      <formula>#REF!</formula>
    </cfRule>
  </conditionalFormatting>
  <hyperlinks>
    <hyperlink ref="B5" location="cria_recria!D2" tooltip="Controle de criação, de pintinhos até início da produção." display="01. Cria e Recria" xr:uid="{00000000-0004-0000-0800-000000000000}"/>
    <hyperlink ref="B6" location="coleta_ovos!D2" tooltip="Coleta de ovos pasa consumo e revenda." display="02. Coleta de Ovos" xr:uid="{00000000-0004-0000-0800-000001000000}"/>
    <hyperlink ref="B7" location="viabilidade_negocio!D2" tooltip="Lançamento de informações para verificar viabilidade do negócio, custos com ração e produção de ovos." display="03. Viabilidade Negócio" xr:uid="{00000000-0004-0000-0800-000002000000}"/>
    <hyperlink ref="B8" location="entrada_animais!D2" tooltip="Lançamento de compras de animais, juntamente com preços, idades e locais de compra." display="04. Entrada Animais" xr:uid="{00000000-0004-0000-0800-000003000000}"/>
    <hyperlink ref="B9" location="contagem_animais!D2" tooltip="Controle de contagem de aves, para verificar possíveis perdas e manter exatidão nos relatórios." display="05. Cont. Animais" xr:uid="{00000000-0004-0000-0800-000004000000}"/>
    <hyperlink ref="B10" location="producao!A1" tooltip="Controle de produção de ovos galados." display="06. Ovos Galados" xr:uid="{00000000-0004-0000-0800-000005000000}"/>
    <hyperlink ref="B11" location="controle_chocadeiras!D2" tooltip="Acompanhamento da produção de pintinhos nas chocadeiras." display="07. Controle Chocad." xr:uid="{00000000-0004-0000-0800-000006000000}"/>
    <hyperlink ref="B12" location="resumo_chocadeira!D2" tooltip="Resumo de produção das chocadeiras." display="08. Resumo Chocad." xr:uid="{00000000-0004-0000-0800-000007000000}"/>
    <hyperlink ref="B13" location="formula_racao!D2" tooltip="Formulação da ração, com ingredientes e quantidades devidas." display="09. Fórm. de Ração" xr:uid="{00000000-0004-0000-0800-000008000000}"/>
    <hyperlink ref="B14" location="proteina_racao!D2" tooltip="Como produzir sua ração? Saiba proporção exata." display="10. Proteína Ração" xr:uid="{00000000-0004-0000-0800-000009000000}"/>
    <hyperlink ref="B15" location="custos_variaveis!D2" tooltip="Lançamento de todas despesas de seu negócio." display="11. Custo Variável" xr:uid="{00000000-0004-0000-0800-00000A000000}"/>
    <hyperlink ref="B16" location="cheque_receb!D2" tooltip="Cheque que serve como comprovante de entrega e nota promissória." display="12. Comprovante" xr:uid="{00000000-0004-0000-0800-00000B000000}"/>
    <hyperlink ref="B4" location="Menu!G13" display="MENU" xr:uid="{00000000-0004-0000-0800-00000C000000}"/>
  </hyperlinks>
  <pageMargins left="0.25" right="0.25" top="0.75" bottom="0.75" header="0.3" footer="0.3"/>
  <pageSetup paperSize="9" scale="9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16</vt:i4>
      </vt:variant>
      <vt:variant>
        <vt:lpstr>Intervalos Nomeados</vt:lpstr>
      </vt:variant>
      <vt:variant>
        <vt:i4>15</vt:i4>
      </vt:variant>
    </vt:vector>
  </HeadingPairs>
  <TitlesOfParts>
    <vt:vector size="31" baseType="lpstr">
      <vt:lpstr>Menu</vt:lpstr>
      <vt:lpstr>cria_recria</vt:lpstr>
      <vt:lpstr>coleta_ovos</vt:lpstr>
      <vt:lpstr>viabilidade_negocio</vt:lpstr>
      <vt:lpstr>entrada_animais</vt:lpstr>
      <vt:lpstr>contagem_animais</vt:lpstr>
      <vt:lpstr>producao</vt:lpstr>
      <vt:lpstr>producao_outubro</vt:lpstr>
      <vt:lpstr>producao_novembro</vt:lpstr>
      <vt:lpstr>resumo_chocadeira</vt:lpstr>
      <vt:lpstr>controle_chocadeiras</vt:lpstr>
      <vt:lpstr>formula_racao</vt:lpstr>
      <vt:lpstr>proteina_racao</vt:lpstr>
      <vt:lpstr>custos_variaveis</vt:lpstr>
      <vt:lpstr>cheque_receb</vt:lpstr>
      <vt:lpstr>Banco de Dados</vt:lpstr>
      <vt:lpstr>'Banco de Dados'!Area_de_impressao</vt:lpstr>
      <vt:lpstr>cheque_receb!Area_de_impressao</vt:lpstr>
      <vt:lpstr>coleta_ovos!Area_de_impressao</vt:lpstr>
      <vt:lpstr>contagem_animais!Area_de_impressao</vt:lpstr>
      <vt:lpstr>controle_chocadeiras!Area_de_impressao</vt:lpstr>
      <vt:lpstr>cria_recria!Area_de_impressao</vt:lpstr>
      <vt:lpstr>custos_variaveis!Area_de_impressao</vt:lpstr>
      <vt:lpstr>entrada_animais!Area_de_impressao</vt:lpstr>
      <vt:lpstr>formula_racao!Area_de_impressao</vt:lpstr>
      <vt:lpstr>producao!Area_de_impressao</vt:lpstr>
      <vt:lpstr>producao_novembro!Area_de_impressao</vt:lpstr>
      <vt:lpstr>producao_outubro!Area_de_impressao</vt:lpstr>
      <vt:lpstr>proteina_racao!Area_de_impressao</vt:lpstr>
      <vt:lpstr>resumo_chocadeira!Area_de_impressao</vt:lpstr>
      <vt:lpstr>viabilidade_negocio!Area_de_impressao</vt:lpstr>
    </vt:vector>
  </TitlesOfParts>
  <Company>Particular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Pessoal</dc:creator>
  <cp:lastModifiedBy>Holdrey</cp:lastModifiedBy>
  <cp:lastPrinted>2018-02-12T01:00:55Z</cp:lastPrinted>
  <dcterms:created xsi:type="dcterms:W3CDTF">2011-03-17T19:18:59Z</dcterms:created>
  <dcterms:modified xsi:type="dcterms:W3CDTF">2018-04-19T23:49:55Z</dcterms:modified>
</cp:coreProperties>
</file>